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Shared drives\SNC Running Projects\GALGOTIA UNIVERSITY\ADMIN BLOCK\04 ELV &amp; BMS Docs\03 Tender\"/>
    </mc:Choice>
  </mc:AlternateContent>
  <bookViews>
    <workbookView xWindow="-120" yWindow="-120" windowWidth="29040" windowHeight="15840"/>
  </bookViews>
  <sheets>
    <sheet name="BOQ" sheetId="3" r:id="rId1"/>
    <sheet name="IO Summary" sheetId="2" r:id="rId2"/>
    <sheet name="DDC Distribution &amp; Sensor" sheetId="5" state="hidden" r:id="rId3"/>
    <sheet name="Sheet3" sheetId="6" state="hidden" r:id="rId4"/>
  </sheets>
  <externalReferences>
    <externalReference r:id="rId5"/>
  </externalReferences>
  <definedNames>
    <definedName name="_xlnm.Print_Area" localSheetId="0">BOQ!$A$1:$F$85</definedName>
    <definedName name="_xlnm.Print_Area" localSheetId="1">'IO Summary'!$A$1:$Q$134</definedName>
    <definedName name="_xlnm.Print_Titles" localSheetId="0">BOQ!$3:$3</definedName>
    <definedName name="_xlnm.Print_Titles" localSheetId="1">'IO Summary'!$4:$4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3" l="1"/>
  <c r="F64" i="3"/>
  <c r="Q24" i="5" l="1"/>
  <c r="B23" i="5"/>
  <c r="B22" i="5"/>
  <c r="B21" i="5"/>
  <c r="B20" i="5"/>
  <c r="Q19" i="5"/>
  <c r="B19" i="5"/>
  <c r="B18" i="5"/>
  <c r="C17" i="5"/>
  <c r="C16" i="5"/>
  <c r="R16" i="5" s="1"/>
  <c r="B16" i="5"/>
  <c r="C15" i="5"/>
  <c r="Q15" i="5" s="1"/>
  <c r="B15" i="5"/>
  <c r="B14" i="5"/>
  <c r="C12" i="5"/>
  <c r="C11" i="5"/>
  <c r="C10" i="5"/>
  <c r="N7" i="5"/>
  <c r="I8" i="5"/>
  <c r="R15" i="5" l="1"/>
  <c r="C29" i="5"/>
  <c r="O133" i="2" l="1"/>
  <c r="N24" i="5" s="1"/>
  <c r="O119" i="2"/>
  <c r="N23" i="5" s="1"/>
  <c r="O115" i="2"/>
  <c r="N22" i="5" s="1"/>
  <c r="O111" i="2"/>
  <c r="N21" i="5" s="1"/>
  <c r="O102" i="2"/>
  <c r="N20" i="5" s="1"/>
  <c r="O93" i="2"/>
  <c r="N18" i="5" s="1"/>
  <c r="O97" i="2"/>
  <c r="N19" i="5" s="1"/>
  <c r="O85" i="2"/>
  <c r="N17" i="5" s="1"/>
  <c r="O76" i="2"/>
  <c r="N16" i="5" s="1"/>
  <c r="O69" i="2"/>
  <c r="N15" i="5" s="1"/>
  <c r="O63" i="2"/>
  <c r="N14" i="5" s="1"/>
  <c r="O57" i="2"/>
  <c r="N12" i="5" s="1"/>
  <c r="O51" i="2"/>
  <c r="N11" i="5" s="1"/>
  <c r="O42" i="2"/>
  <c r="N10" i="5" s="1"/>
  <c r="O32" i="2"/>
  <c r="N9" i="5" s="1"/>
  <c r="O18" i="2"/>
  <c r="O20" i="2" s="1"/>
  <c r="N8" i="5" s="1"/>
  <c r="D18" i="2"/>
  <c r="D40" i="3"/>
  <c r="F40" i="3"/>
  <c r="D39" i="3"/>
  <c r="F37" i="3"/>
  <c r="H122" i="2"/>
  <c r="N29" i="5" l="1"/>
  <c r="D70" i="3"/>
  <c r="F70" i="3" s="1"/>
  <c r="O134" i="2"/>
  <c r="D61" i="3" s="1"/>
  <c r="F61" i="3" s="1"/>
  <c r="D71" i="3"/>
  <c r="F71" i="3" s="1"/>
  <c r="F74" i="3"/>
  <c r="F53" i="3"/>
  <c r="F50" i="3"/>
  <c r="F49" i="3"/>
  <c r="F48" i="3"/>
  <c r="F47" i="3"/>
  <c r="F46" i="3"/>
  <c r="F45" i="3"/>
  <c r="F44" i="3"/>
  <c r="F43" i="3"/>
  <c r="F42" i="3"/>
  <c r="F41" i="3"/>
  <c r="F39" i="3"/>
  <c r="F38" i="3"/>
  <c r="F32" i="3"/>
  <c r="F11" i="3"/>
  <c r="F8" i="3"/>
  <c r="H130" i="2"/>
  <c r="G133" i="2" l="1"/>
  <c r="H24" i="5" s="1"/>
  <c r="F133" i="2"/>
  <c r="G24" i="5" s="1"/>
  <c r="E133" i="2"/>
  <c r="F24" i="5" s="1"/>
  <c r="D133" i="2"/>
  <c r="E24" i="5" s="1"/>
  <c r="Q133" i="2"/>
  <c r="P24" i="5" s="1"/>
  <c r="P133" i="2"/>
  <c r="O24" i="5" s="1"/>
  <c r="N133" i="2"/>
  <c r="M24" i="5" s="1"/>
  <c r="M133" i="2"/>
  <c r="L24" i="5" s="1"/>
  <c r="L133" i="2"/>
  <c r="K24" i="5" s="1"/>
  <c r="K133" i="2"/>
  <c r="J24" i="5" s="1"/>
  <c r="H131" i="2"/>
  <c r="H129" i="2"/>
  <c r="H128" i="2"/>
  <c r="H126" i="2"/>
  <c r="H125" i="2"/>
  <c r="H124" i="2"/>
  <c r="H123" i="2"/>
  <c r="D118" i="2"/>
  <c r="D119" i="2" s="1"/>
  <c r="E23" i="5" s="1"/>
  <c r="Q23" i="5" s="1"/>
  <c r="Q119" i="2"/>
  <c r="P23" i="5" s="1"/>
  <c r="N119" i="2"/>
  <c r="M23" i="5" s="1"/>
  <c r="M119" i="2"/>
  <c r="L23" i="5" s="1"/>
  <c r="L119" i="2"/>
  <c r="K23" i="5" s="1"/>
  <c r="K119" i="2"/>
  <c r="J23" i="5" s="1"/>
  <c r="H119" i="2"/>
  <c r="I23" i="5" s="1"/>
  <c r="G119" i="2"/>
  <c r="H23" i="5" s="1"/>
  <c r="F119" i="2"/>
  <c r="G23" i="5" s="1"/>
  <c r="E119" i="2"/>
  <c r="F23" i="5" s="1"/>
  <c r="E105" i="2"/>
  <c r="H132" i="2"/>
  <c r="H127" i="2"/>
  <c r="D30" i="2"/>
  <c r="N30" i="2" s="1"/>
  <c r="N32" i="2" s="1"/>
  <c r="M9" i="5" s="1"/>
  <c r="P115" i="2"/>
  <c r="O22" i="5" s="1"/>
  <c r="P111" i="2"/>
  <c r="O21" i="5" s="1"/>
  <c r="P102" i="2"/>
  <c r="O20" i="5" s="1"/>
  <c r="P97" i="2"/>
  <c r="O19" i="5" s="1"/>
  <c r="P93" i="2"/>
  <c r="O18" i="5" s="1"/>
  <c r="Q93" i="2"/>
  <c r="P18" i="5" s="1"/>
  <c r="P85" i="2"/>
  <c r="O17" i="5" s="1"/>
  <c r="P76" i="2"/>
  <c r="O16" i="5" s="1"/>
  <c r="P69" i="2"/>
  <c r="O15" i="5" s="1"/>
  <c r="P63" i="2"/>
  <c r="O14" i="5" s="1"/>
  <c r="P57" i="2"/>
  <c r="O12" i="5" s="1"/>
  <c r="P51" i="2"/>
  <c r="O11" i="5" s="1"/>
  <c r="P42" i="2"/>
  <c r="O10" i="5" s="1"/>
  <c r="P32" i="2"/>
  <c r="O9" i="5" s="1"/>
  <c r="P20" i="2"/>
  <c r="O8" i="5" s="1"/>
  <c r="P7" i="2"/>
  <c r="O7" i="5" s="1"/>
  <c r="A80" i="2"/>
  <c r="A81" i="2" s="1"/>
  <c r="A82" i="2" s="1"/>
  <c r="A83" i="2" s="1"/>
  <c r="A84" i="2" s="1"/>
  <c r="E92" i="2"/>
  <c r="E91" i="2"/>
  <c r="E89" i="2"/>
  <c r="G90" i="2"/>
  <c r="C88" i="2"/>
  <c r="E88" i="2" s="1"/>
  <c r="E49" i="2"/>
  <c r="M49" i="2" s="1"/>
  <c r="F50" i="2"/>
  <c r="F51" i="2" s="1"/>
  <c r="G11" i="5" s="1"/>
  <c r="D50" i="2"/>
  <c r="E48" i="2"/>
  <c r="E47" i="2"/>
  <c r="M47" i="2" s="1"/>
  <c r="E46" i="2"/>
  <c r="G45" i="2"/>
  <c r="G51" i="2" s="1"/>
  <c r="H11" i="5" s="1"/>
  <c r="A25" i="2"/>
  <c r="A26" i="2" s="1"/>
  <c r="A27" i="2" s="1"/>
  <c r="A28" i="2" s="1"/>
  <c r="A29" i="2" s="1"/>
  <c r="A30" i="2" s="1"/>
  <c r="A31" i="2" s="1"/>
  <c r="F31" i="2"/>
  <c r="D31" i="2"/>
  <c r="F29" i="2"/>
  <c r="E29" i="2"/>
  <c r="E28" i="2"/>
  <c r="M28" i="2" s="1"/>
  <c r="E27" i="2"/>
  <c r="M27" i="2" s="1"/>
  <c r="E26" i="2"/>
  <c r="M26" i="2" s="1"/>
  <c r="E25" i="2"/>
  <c r="G24" i="2"/>
  <c r="G32" i="2" s="1"/>
  <c r="H9" i="5" s="1"/>
  <c r="A11" i="2"/>
  <c r="A12" i="2" s="1"/>
  <c r="A14" i="2" s="1"/>
  <c r="A15" i="2" s="1"/>
  <c r="A16" i="2" s="1"/>
  <c r="A17" i="2" s="1"/>
  <c r="A19" i="2" s="1"/>
  <c r="D16" i="2"/>
  <c r="Q32" i="2"/>
  <c r="P9" i="5" s="1"/>
  <c r="L32" i="2"/>
  <c r="K9" i="5" s="1"/>
  <c r="K32" i="2"/>
  <c r="J9" i="5" s="1"/>
  <c r="H32" i="2"/>
  <c r="I9" i="5" s="1"/>
  <c r="D40" i="2"/>
  <c r="N40" i="2" s="1"/>
  <c r="Q51" i="2"/>
  <c r="P11" i="5" s="1"/>
  <c r="L51" i="2"/>
  <c r="K11" i="5" s="1"/>
  <c r="K51" i="2"/>
  <c r="J11" i="5" s="1"/>
  <c r="H51" i="2"/>
  <c r="I11" i="5" s="1"/>
  <c r="N16" i="2" l="1"/>
  <c r="E93" i="2"/>
  <c r="F18" i="5" s="1"/>
  <c r="R18" i="5" s="1"/>
  <c r="H133" i="2"/>
  <c r="I24" i="5" s="1"/>
  <c r="P118" i="2"/>
  <c r="P119" i="2" s="1"/>
  <c r="F32" i="2"/>
  <c r="G9" i="5" s="1"/>
  <c r="E32" i="2"/>
  <c r="F9" i="5" s="1"/>
  <c r="R9" i="5" s="1"/>
  <c r="M32" i="2"/>
  <c r="L9" i="5" s="1"/>
  <c r="D32" i="2"/>
  <c r="E9" i="5" s="1"/>
  <c r="Q9" i="5" s="1"/>
  <c r="D51" i="2"/>
  <c r="E11" i="5" s="1"/>
  <c r="E51" i="2"/>
  <c r="F11" i="5" s="1"/>
  <c r="M51" i="2"/>
  <c r="L11" i="5" s="1"/>
  <c r="N51" i="2"/>
  <c r="M11" i="5" s="1"/>
  <c r="P134" i="2" l="1"/>
  <c r="D62" i="3" s="1"/>
  <c r="F62" i="3" s="1"/>
  <c r="O23" i="5"/>
  <c r="O29" i="5" s="1"/>
  <c r="Q115" i="2"/>
  <c r="P22" i="5" s="1"/>
  <c r="N115" i="2"/>
  <c r="M22" i="5" s="1"/>
  <c r="M115" i="2"/>
  <c r="L22" i="5" s="1"/>
  <c r="L115" i="2"/>
  <c r="K22" i="5" s="1"/>
  <c r="K115" i="2"/>
  <c r="J22" i="5" s="1"/>
  <c r="H115" i="2"/>
  <c r="I22" i="5" s="1"/>
  <c r="G115" i="2"/>
  <c r="H22" i="5" s="1"/>
  <c r="F115" i="2"/>
  <c r="G22" i="5" s="1"/>
  <c r="D115" i="2"/>
  <c r="E22" i="5" s="1"/>
  <c r="E114" i="2"/>
  <c r="E115" i="2" s="1"/>
  <c r="F22" i="5" s="1"/>
  <c r="R22" i="5" s="1"/>
  <c r="H96" i="2" l="1"/>
  <c r="Q42" i="2" l="1"/>
  <c r="P10" i="5" s="1"/>
  <c r="L42" i="2"/>
  <c r="K10" i="5" s="1"/>
  <c r="K42" i="2"/>
  <c r="J10" i="5" s="1"/>
  <c r="H42" i="2"/>
  <c r="I10" i="5" s="1"/>
  <c r="Q20" i="2"/>
  <c r="P8" i="5" s="1"/>
  <c r="L20" i="2"/>
  <c r="K8" i="5" s="1"/>
  <c r="K20" i="2"/>
  <c r="J8" i="5" s="1"/>
  <c r="H20" i="2"/>
  <c r="F19" i="2"/>
  <c r="D19" i="2"/>
  <c r="N42" i="2"/>
  <c r="M10" i="5" s="1"/>
  <c r="N20" i="2"/>
  <c r="M8" i="5" s="1"/>
  <c r="H93" i="2" l="1"/>
  <c r="I18" i="5" s="1"/>
  <c r="G93" i="2"/>
  <c r="H18" i="5" s="1"/>
  <c r="F93" i="2"/>
  <c r="G18" i="5" s="1"/>
  <c r="Q18" i="5" s="1"/>
  <c r="D93" i="2"/>
  <c r="E18" i="5" s="1"/>
  <c r="N93" i="2" l="1"/>
  <c r="M18" i="5" s="1"/>
  <c r="M93" i="2"/>
  <c r="L18" i="5" s="1"/>
  <c r="K93" i="2"/>
  <c r="J18" i="5" s="1"/>
  <c r="F41" i="2" l="1"/>
  <c r="F42" i="2" s="1"/>
  <c r="G10" i="5" s="1"/>
  <c r="D41" i="2"/>
  <c r="E39" i="2"/>
  <c r="M39" i="2" s="1"/>
  <c r="E38" i="2"/>
  <c r="E37" i="2"/>
  <c r="E36" i="2"/>
  <c r="G35" i="2"/>
  <c r="G42" i="2" s="1"/>
  <c r="H10" i="5" s="1"/>
  <c r="F17" i="2"/>
  <c r="D17" i="2"/>
  <c r="D20" i="2" s="1"/>
  <c r="E8" i="5" s="1"/>
  <c r="Q8" i="5" s="1"/>
  <c r="E15" i="2"/>
  <c r="E14" i="2"/>
  <c r="E12" i="2"/>
  <c r="M12" i="2" s="1"/>
  <c r="E11" i="2"/>
  <c r="G10" i="2"/>
  <c r="G20" i="2" s="1"/>
  <c r="H8" i="5" s="1"/>
  <c r="F20" i="2" l="1"/>
  <c r="G8" i="5" s="1"/>
  <c r="E42" i="2"/>
  <c r="F10" i="5" s="1"/>
  <c r="R10" i="5" s="1"/>
  <c r="D42" i="2"/>
  <c r="E10" i="5" s="1"/>
  <c r="E20" i="2"/>
  <c r="F8" i="5" s="1"/>
  <c r="R8" i="5" s="1"/>
  <c r="M14" i="2"/>
  <c r="M20" i="2" s="1"/>
  <c r="L8" i="5" s="1"/>
  <c r="M37" i="2"/>
  <c r="M42" i="2" s="1"/>
  <c r="L10" i="5" s="1"/>
  <c r="E67" i="2" l="1"/>
  <c r="E68" i="2" s="1"/>
  <c r="E61" i="2"/>
  <c r="E62" i="2" s="1"/>
  <c r="E55" i="2"/>
  <c r="E56" i="2" s="1"/>
  <c r="Q111" i="2" l="1"/>
  <c r="P21" i="5" s="1"/>
  <c r="N111" i="2"/>
  <c r="M21" i="5" s="1"/>
  <c r="M111" i="2"/>
  <c r="L21" i="5" s="1"/>
  <c r="L111" i="2"/>
  <c r="K21" i="5" s="1"/>
  <c r="K111" i="2"/>
  <c r="J21" i="5" s="1"/>
  <c r="H111" i="2"/>
  <c r="I21" i="5" s="1"/>
  <c r="G111" i="2"/>
  <c r="H21" i="5" s="1"/>
  <c r="F111" i="2"/>
  <c r="G21" i="5" s="1"/>
  <c r="E106" i="2"/>
  <c r="Q102" i="2"/>
  <c r="P20" i="5" s="1"/>
  <c r="N102" i="2"/>
  <c r="M20" i="5" s="1"/>
  <c r="M102" i="2"/>
  <c r="L20" i="5" s="1"/>
  <c r="L102" i="2"/>
  <c r="K20" i="5" s="1"/>
  <c r="K102" i="2"/>
  <c r="J20" i="5" s="1"/>
  <c r="H102" i="2"/>
  <c r="I20" i="5" s="1"/>
  <c r="G102" i="2"/>
  <c r="H20" i="5" s="1"/>
  <c r="F102" i="2"/>
  <c r="G20" i="5" s="1"/>
  <c r="S20" i="5" s="1"/>
  <c r="E102" i="2"/>
  <c r="F20" i="5" s="1"/>
  <c r="R20" i="5" s="1"/>
  <c r="D102" i="2"/>
  <c r="Q97" i="2"/>
  <c r="P19" i="5" s="1"/>
  <c r="N97" i="2"/>
  <c r="M19" i="5" s="1"/>
  <c r="M97" i="2"/>
  <c r="L19" i="5" s="1"/>
  <c r="L97" i="2"/>
  <c r="K19" i="5" s="1"/>
  <c r="K97" i="2"/>
  <c r="J19" i="5" s="1"/>
  <c r="H97" i="2"/>
  <c r="I19" i="5" s="1"/>
  <c r="G97" i="2"/>
  <c r="H19" i="5" s="1"/>
  <c r="R19" i="5" s="1"/>
  <c r="F97" i="2"/>
  <c r="G19" i="5" s="1"/>
  <c r="E97" i="2"/>
  <c r="F19" i="5" s="1"/>
  <c r="D97" i="2"/>
  <c r="L88" i="2"/>
  <c r="L93" i="2" s="1"/>
  <c r="K18" i="5" s="1"/>
  <c r="N85" i="2"/>
  <c r="M17" i="5" s="1"/>
  <c r="M85" i="2"/>
  <c r="L17" i="5" s="1"/>
  <c r="L85" i="2"/>
  <c r="K17" i="5" s="1"/>
  <c r="K85" i="2"/>
  <c r="J17" i="5" s="1"/>
  <c r="H85" i="2"/>
  <c r="I17" i="5" s="1"/>
  <c r="G85" i="2"/>
  <c r="H17" i="5" s="1"/>
  <c r="F85" i="2"/>
  <c r="G17" i="5" s="1"/>
  <c r="S17" i="5" s="1"/>
  <c r="E85" i="2"/>
  <c r="F17" i="5" s="1"/>
  <c r="R17" i="5" s="1"/>
  <c r="D85" i="2"/>
  <c r="E17" i="5" s="1"/>
  <c r="Q17" i="5" s="1"/>
  <c r="Q84" i="2"/>
  <c r="Q83" i="2"/>
  <c r="Q82" i="2"/>
  <c r="Q76" i="2"/>
  <c r="P16" i="5" s="1"/>
  <c r="N76" i="2"/>
  <c r="M16" i="5" s="1"/>
  <c r="L76" i="2"/>
  <c r="K16" i="5" s="1"/>
  <c r="K76" i="2"/>
  <c r="J16" i="5" s="1"/>
  <c r="H76" i="2"/>
  <c r="I16" i="5" s="1"/>
  <c r="M76" i="2"/>
  <c r="L16" i="5" s="1"/>
  <c r="F76" i="2"/>
  <c r="G16" i="5" s="1"/>
  <c r="Q16" i="5" s="1"/>
  <c r="D76" i="2"/>
  <c r="E16" i="5" s="1"/>
  <c r="A73" i="2"/>
  <c r="A74" i="2" s="1"/>
  <c r="G72" i="2"/>
  <c r="G76" i="2" s="1"/>
  <c r="H16" i="5" s="1"/>
  <c r="Q69" i="2"/>
  <c r="P15" i="5" s="1"/>
  <c r="N69" i="2"/>
  <c r="M15" i="5" s="1"/>
  <c r="M69" i="2"/>
  <c r="L15" i="5" s="1"/>
  <c r="L69" i="2"/>
  <c r="K15" i="5" s="1"/>
  <c r="K69" i="2"/>
  <c r="J15" i="5" s="1"/>
  <c r="H69" i="2"/>
  <c r="I15" i="5" s="1"/>
  <c r="F69" i="2"/>
  <c r="G15" i="5" s="1"/>
  <c r="D69" i="2"/>
  <c r="E15" i="5" s="1"/>
  <c r="A67" i="2"/>
  <c r="A68" i="2" s="1"/>
  <c r="Q63" i="2"/>
  <c r="P14" i="5" s="1"/>
  <c r="N63" i="2"/>
  <c r="M14" i="5" s="1"/>
  <c r="M63" i="2"/>
  <c r="L14" i="5" s="1"/>
  <c r="L63" i="2"/>
  <c r="K14" i="5" s="1"/>
  <c r="K63" i="2"/>
  <c r="J14" i="5" s="1"/>
  <c r="H63" i="2"/>
  <c r="I14" i="5" s="1"/>
  <c r="F63" i="2"/>
  <c r="G14" i="5" s="1"/>
  <c r="D63" i="2"/>
  <c r="E14" i="5" s="1"/>
  <c r="Q14" i="5" s="1"/>
  <c r="A61" i="2"/>
  <c r="A62" i="2" s="1"/>
  <c r="Q57" i="2"/>
  <c r="P12" i="5" s="1"/>
  <c r="N57" i="2"/>
  <c r="M12" i="5" s="1"/>
  <c r="L57" i="2"/>
  <c r="K12" i="5" s="1"/>
  <c r="K57" i="2"/>
  <c r="J12" i="5" s="1"/>
  <c r="H57" i="2"/>
  <c r="I12" i="5" s="1"/>
  <c r="F57" i="2"/>
  <c r="G12" i="5" s="1"/>
  <c r="S12" i="5" s="1"/>
  <c r="D57" i="2"/>
  <c r="E12" i="5" s="1"/>
  <c r="Q12" i="5" s="1"/>
  <c r="A55" i="2"/>
  <c r="A56" i="2" s="1"/>
  <c r="Q7" i="2"/>
  <c r="P7" i="5" s="1"/>
  <c r="N7" i="2"/>
  <c r="M7" i="5" s="1"/>
  <c r="M29" i="5" s="1"/>
  <c r="M7" i="2"/>
  <c r="L7" i="5" s="1"/>
  <c r="L7" i="2"/>
  <c r="K7" i="5" s="1"/>
  <c r="H7" i="2"/>
  <c r="I7" i="5" s="1"/>
  <c r="G7" i="2"/>
  <c r="H7" i="5" s="1"/>
  <c r="F7" i="2"/>
  <c r="G7" i="5" s="1"/>
  <c r="E7" i="2"/>
  <c r="F7" i="5" s="1"/>
  <c r="D7" i="2"/>
  <c r="E7" i="5" s="1"/>
  <c r="K6" i="2"/>
  <c r="K7" i="2" s="1"/>
  <c r="J7" i="5" s="1"/>
  <c r="J29" i="5" l="1"/>
  <c r="S29" i="5"/>
  <c r="I29" i="5"/>
  <c r="K29" i="5"/>
  <c r="E19" i="5"/>
  <c r="E20" i="5"/>
  <c r="Q20" i="5" s="1"/>
  <c r="R7" i="5"/>
  <c r="G29" i="5"/>
  <c r="F134" i="2"/>
  <c r="H134" i="2"/>
  <c r="N134" i="2"/>
  <c r="D60" i="3" s="1"/>
  <c r="F60" i="3" s="1"/>
  <c r="L134" i="2"/>
  <c r="D58" i="3" s="1"/>
  <c r="F58" i="3" s="1"/>
  <c r="K134" i="2"/>
  <c r="D57" i="3" s="1"/>
  <c r="G57" i="2"/>
  <c r="H12" i="5" s="1"/>
  <c r="E57" i="2"/>
  <c r="F12" i="5" s="1"/>
  <c r="R12" i="5" s="1"/>
  <c r="Q85" i="2"/>
  <c r="E107" i="2"/>
  <c r="E109" i="2" s="1"/>
  <c r="E110" i="2" s="1"/>
  <c r="E63" i="2"/>
  <c r="F14" i="5" s="1"/>
  <c r="R14" i="5" s="1"/>
  <c r="E69" i="2"/>
  <c r="F15" i="5" s="1"/>
  <c r="G63" i="2"/>
  <c r="H14" i="5" s="1"/>
  <c r="G69" i="2"/>
  <c r="H15" i="5" s="1"/>
  <c r="E73" i="2"/>
  <c r="H29" i="5" l="1"/>
  <c r="Q134" i="2"/>
  <c r="D63" i="3" s="1"/>
  <c r="F63" i="3" s="1"/>
  <c r="P17" i="5"/>
  <c r="P29" i="5" s="1"/>
  <c r="G134" i="2"/>
  <c r="F57" i="3"/>
  <c r="D108" i="2"/>
  <c r="D111" i="2" s="1"/>
  <c r="M55" i="2"/>
  <c r="M57" i="2" s="1"/>
  <c r="E111" i="2"/>
  <c r="F21" i="5" s="1"/>
  <c r="R21" i="5" s="1"/>
  <c r="R29" i="5" s="1"/>
  <c r="E74" i="2"/>
  <c r="E76" i="2" s="1"/>
  <c r="F16" i="5" s="1"/>
  <c r="D69" i="3" l="1"/>
  <c r="F69" i="3" s="1"/>
  <c r="M134" i="2"/>
  <c r="D59" i="3" s="1"/>
  <c r="F59" i="3" s="1"/>
  <c r="L12" i="5"/>
  <c r="L29" i="5" s="1"/>
  <c r="D134" i="2"/>
  <c r="E21" i="5"/>
  <c r="F29" i="5"/>
  <c r="E134" i="2"/>
  <c r="D68" i="3" l="1"/>
  <c r="D73" i="3" s="1"/>
  <c r="F73" i="3" s="1"/>
  <c r="Q21" i="5"/>
  <c r="Q29" i="5" s="1"/>
  <c r="E29" i="5"/>
  <c r="D75" i="3"/>
  <c r="F75" i="3" s="1"/>
  <c r="F68" i="3" l="1"/>
  <c r="F77" i="3" s="1"/>
</calcChain>
</file>

<file path=xl/sharedStrings.xml><?xml version="1.0" encoding="utf-8"?>
<sst xmlns="http://schemas.openxmlformats.org/spreadsheetml/2006/main" count="569" uniqueCount="297">
  <si>
    <t>Sr. No.</t>
  </si>
  <si>
    <t>Description</t>
  </si>
  <si>
    <t>Qty.</t>
  </si>
  <si>
    <t>AI</t>
  </si>
  <si>
    <t>DI</t>
  </si>
  <si>
    <t>AO</t>
  </si>
  <si>
    <t>DO</t>
  </si>
  <si>
    <t>By IBMS Contractor</t>
  </si>
  <si>
    <t>By 3rd Party Contractors</t>
  </si>
  <si>
    <t>Outside  T/RH sensor</t>
  </si>
  <si>
    <t>Water Level switch</t>
  </si>
  <si>
    <t>Air DP switch Air</t>
  </si>
  <si>
    <t>Pencil Type Water Pressure Sensor</t>
  </si>
  <si>
    <t>A</t>
  </si>
  <si>
    <t>Chiller Plant Manager microprocessor (software) integration for Chiller-intrinsic parameter monitoring including IN/Out CHW Temp, CDW Temp, % Loading, Various Faults and other parameters as per BACnet Point List</t>
  </si>
  <si>
    <t>BMS Vendor scope is of soft integrating Chiller plant manager provided by chiller manufacturer. Also chiller and condensor header temperatires to be monitored by BMS vendor by their hardware and sensors.</t>
  </si>
  <si>
    <t xml:space="preserve">HVAC Vendor to provide Bacnet over IP interface in Chiller Plant Manager. HVAC Vendor to show the parameters on the software before integrating to IBMS. All mapping details &amp; the Master/slave ID setting in the Chillers to be done by the HVAC Contractor. </t>
  </si>
  <si>
    <t>Outside T/RH sensor</t>
  </si>
  <si>
    <t>Sub Total (A)</t>
  </si>
  <si>
    <t>B</t>
  </si>
  <si>
    <t xml:space="preserve"> </t>
  </si>
  <si>
    <t>Sub Total (B)</t>
  </si>
  <si>
    <t>C</t>
  </si>
  <si>
    <t>Sub Total (C)</t>
  </si>
  <si>
    <t>D</t>
  </si>
  <si>
    <t>Sub Total (D)</t>
  </si>
  <si>
    <t>E</t>
  </si>
  <si>
    <t>Fan ON/OFF Command</t>
  </si>
  <si>
    <t>Potential Free  Contact from BMS to fan Starter panel</t>
  </si>
  <si>
    <t>Fan run status</t>
  </si>
  <si>
    <t>Differential Pressure Switch across filter</t>
  </si>
  <si>
    <t>Suitable Insertion Provision in Fans</t>
  </si>
  <si>
    <t>Fan  Auto / Manual status</t>
  </si>
  <si>
    <t>Potential Free  Contact at Auto/Manual Switch</t>
  </si>
  <si>
    <t>Potential Free Contact in Panel</t>
  </si>
  <si>
    <t>Sub Total (E)</t>
  </si>
  <si>
    <t>F</t>
  </si>
  <si>
    <t>Potential Free Contact from BMS to fan Starter panel</t>
  </si>
  <si>
    <t>Acceptance of Potential Free Output in Panel</t>
  </si>
  <si>
    <t>Potential Free  Contact to BMS from Starter panel</t>
  </si>
  <si>
    <t>Sub Total (F)</t>
  </si>
  <si>
    <t>G</t>
  </si>
  <si>
    <t>Potential Free Contact in fan Panel</t>
  </si>
  <si>
    <t>Sub Total (G)</t>
  </si>
  <si>
    <t>H</t>
  </si>
  <si>
    <t>I</t>
  </si>
  <si>
    <t>Fire Fighting System</t>
  </si>
  <si>
    <t>Jockey Pump run status</t>
  </si>
  <si>
    <t>Potential Free  Contact at Panel</t>
  </si>
  <si>
    <t>Hydrant Pump Run Status</t>
  </si>
  <si>
    <t>Fire Pump Run Status (Diesel driven)</t>
  </si>
  <si>
    <t>High pressure cut off for sprinkler &amp; hydrant system</t>
  </si>
  <si>
    <t>Mid pressure cut off for sprinkler &amp; hydrant system</t>
  </si>
  <si>
    <t>Low pressure cut off for sprinkler &amp; hydrant system</t>
  </si>
  <si>
    <t>Sub Total (H)</t>
  </si>
  <si>
    <t>J</t>
  </si>
  <si>
    <t>Water Supply System</t>
  </si>
  <si>
    <t>Water Tank High / Low Level</t>
  </si>
  <si>
    <t>Level Switch</t>
  </si>
  <si>
    <t>Suitable Insertion Provision</t>
  </si>
  <si>
    <t>Potential Free  Contact to BMS from fan Starter panel</t>
  </si>
  <si>
    <t>Potential Free Contact in Pump Panel</t>
  </si>
  <si>
    <t>Sub Total (I)</t>
  </si>
  <si>
    <t>K</t>
  </si>
  <si>
    <t>KWH / MFM Metering</t>
  </si>
  <si>
    <t>Integrator Unit / Software Connectivity</t>
  </si>
  <si>
    <t>Meter providing Output on Open Protocol either BACnet / Modbus</t>
  </si>
  <si>
    <t>Sub Total (J)</t>
  </si>
  <si>
    <t>L</t>
  </si>
  <si>
    <t>Sub Total (K)</t>
  </si>
  <si>
    <t>M</t>
  </si>
  <si>
    <t>Potential Free  Contact in panel</t>
  </si>
  <si>
    <t>Sub Total (L)</t>
  </si>
  <si>
    <t>N</t>
  </si>
  <si>
    <t>ON/Off status</t>
  </si>
  <si>
    <t>Wiring from Lift Panel</t>
  </si>
  <si>
    <t>Trip status</t>
  </si>
  <si>
    <t>Hard wire contact in lift controller for tripping in case of fire.</t>
  </si>
  <si>
    <t>Fireman's Operation mode (auto/manual) status</t>
  </si>
  <si>
    <t>Lift Position</t>
  </si>
  <si>
    <t>0-10 Vdc from panel</t>
  </si>
  <si>
    <t>Provision of 0-10 Vdc in lift panel for positioning</t>
  </si>
  <si>
    <t>Lift Direction</t>
  </si>
  <si>
    <t>Lift Maintenance status</t>
  </si>
  <si>
    <t>Sub Total (M)</t>
  </si>
  <si>
    <t>O</t>
  </si>
  <si>
    <t>Third Party Integration</t>
  </si>
  <si>
    <t>Integration through either Bacnet over IP / Modbus Protocol</t>
  </si>
  <si>
    <t>PA System</t>
  </si>
  <si>
    <t>Gas sensors for battery room</t>
  </si>
  <si>
    <t>BMS IO SUMMARY</t>
  </si>
  <si>
    <t>P</t>
  </si>
  <si>
    <t>Q</t>
  </si>
  <si>
    <t>ON/OFF Command</t>
  </si>
  <si>
    <t>Potential Free  Contact from BMS to AHU Starter panel</t>
  </si>
  <si>
    <t>Acceptance of Potential Free Output in AHU Panel</t>
  </si>
  <si>
    <t>Auto / Manual status</t>
  </si>
  <si>
    <t>Potential Free Contact in AHU Panel</t>
  </si>
  <si>
    <t>Run Status</t>
  </si>
  <si>
    <t>Differential Pressure Switch across fan</t>
  </si>
  <si>
    <t>Suitable Insertion Provision in AHU</t>
  </si>
  <si>
    <t>Pre-filter status</t>
  </si>
  <si>
    <t>Fine-filter status</t>
  </si>
  <si>
    <t>Suitable Insertion Provision in duct</t>
  </si>
  <si>
    <t>AHU Valve Modulation &amp; Feedback</t>
  </si>
  <si>
    <t>Sensor and cabling to DDC panel</t>
  </si>
  <si>
    <t>Cabling to DDC Panel</t>
  </si>
  <si>
    <t>BMS Compatible valve actuator</t>
  </si>
  <si>
    <t>Solar system renewable energy</t>
  </si>
  <si>
    <t>Fresh Air Damper Status &amp; Modulation</t>
  </si>
  <si>
    <t>Motorised Damper By HVAC, with acceptance of 0-10 V DC Signal</t>
  </si>
  <si>
    <t>Motorised Fire Damper</t>
  </si>
  <si>
    <t>TFA Valve Modulation &amp; Feedback</t>
  </si>
  <si>
    <t>Trip Status</t>
  </si>
  <si>
    <t>Pre+Fine-filter status</t>
  </si>
  <si>
    <t>Return Air Temp</t>
  </si>
  <si>
    <t>Potential Free Contact</t>
  </si>
  <si>
    <t xml:space="preserve">FM TFA </t>
  </si>
  <si>
    <t>Ceiling Suspended AHU</t>
  </si>
  <si>
    <t>Ceiling Suspended TFA</t>
  </si>
  <si>
    <t xml:space="preserve">Pressurization Fans </t>
  </si>
  <si>
    <t>Smoke Ventilation Fans</t>
  </si>
  <si>
    <t>Utility Area Ventilation Fans</t>
  </si>
  <si>
    <t>Cabinet Fans</t>
  </si>
  <si>
    <t>Plumbing pumps (WTP -6+ Filter feed -3+Flushing Transfer -3) On/Off Command</t>
  </si>
  <si>
    <t>Plumbing pumps (WTP -6+ Filter feed -3+Flushing Transfer -3) Trip Status</t>
  </si>
  <si>
    <t>Plumbing pumps (WTP -6+ Filter feed -3+Flushing Transfer -3) Run Status</t>
  </si>
  <si>
    <t>Plumbing pumps (WTP -6+ Filter feed -3+Flushing Transfer -3)  Auto / Manual status</t>
  </si>
  <si>
    <r>
      <t xml:space="preserve">BTU Meter (1 </t>
    </r>
    <r>
      <rPr>
        <b/>
        <sz val="10"/>
        <rFont val="Calibri"/>
        <family val="2"/>
      </rPr>
      <t>Nos. )</t>
    </r>
  </si>
  <si>
    <t>FCU +Hi Wall Unit Thermostat Integration</t>
  </si>
  <si>
    <t>LT breaker ON/Off status</t>
  </si>
  <si>
    <t>LT panel Breaker Trip status</t>
  </si>
  <si>
    <t>Lifts - 8 Nos.</t>
  </si>
  <si>
    <r>
      <t xml:space="preserve">Fire Alarm System - Only Monitoring </t>
    </r>
    <r>
      <rPr>
        <b/>
        <sz val="10"/>
        <rFont val="Calibri"/>
        <family val="2"/>
      </rPr>
      <t>(5000 points X 1 Nos)</t>
    </r>
  </si>
  <si>
    <t>UPS (5 Nos)</t>
  </si>
  <si>
    <t>Water Meters (3 Nos)</t>
  </si>
  <si>
    <t>Critical Area T+Rh Monitoring</t>
  </si>
  <si>
    <t>UPS Room -2 Nos + Server Room -1 Nos+ Mux Room - 1 nos+ Hub Room -1 Nos.) T+Rh Monitoring</t>
  </si>
  <si>
    <t>Wall mount T+Rh Sensor</t>
  </si>
  <si>
    <t>Provision for Sensor installation</t>
  </si>
  <si>
    <t>Wall T+Rh Sensor</t>
  </si>
  <si>
    <r>
      <t xml:space="preserve">0-10VDC / </t>
    </r>
    <r>
      <rPr>
        <sz val="10"/>
        <rFont val="Calibri"/>
        <family val="2"/>
      </rPr>
      <t>4-20mA Signal,Powering to be provided to actuator</t>
    </r>
  </si>
  <si>
    <t>Duct temperature sensor</t>
  </si>
  <si>
    <t>Pressure Sensor</t>
  </si>
  <si>
    <t>Provision for sensor installation</t>
  </si>
  <si>
    <t>Sub Total (N)</t>
  </si>
  <si>
    <t>KWH/MFM Metering</t>
  </si>
  <si>
    <t>LT PANEL</t>
  </si>
  <si>
    <t>Sub Total (O)</t>
  </si>
  <si>
    <t>Sub Total (P)</t>
  </si>
  <si>
    <r>
      <t>Lifts  - 8 Nos.</t>
    </r>
    <r>
      <rPr>
        <sz val="10"/>
        <rFont val="Calibri"/>
        <family val="2"/>
      </rPr>
      <t xml:space="preserve"> (If provision for this is available then hard point integration will not be done. Decision will be site co-ordinated)</t>
    </r>
  </si>
  <si>
    <t>Grand Total (A to Q)</t>
  </si>
  <si>
    <t>Sub Total (Q)</t>
  </si>
  <si>
    <t>Provision for data communication through either Bacnet over IP / Modbus Protocol</t>
  </si>
  <si>
    <t>DXTYPE PAC</t>
  </si>
  <si>
    <t>GALGOTIA UNIVERSITY ADMIN BLOCK</t>
  </si>
  <si>
    <t>Soft
 Point 
per 
device</t>
  </si>
  <si>
    <t>SCHEDULE OF QUANTITIES</t>
  </si>
  <si>
    <t>Sl.
No.</t>
  </si>
  <si>
    <t>Unit</t>
  </si>
  <si>
    <t>Qty</t>
  </si>
  <si>
    <t>Rate
(Rs.)</t>
  </si>
  <si>
    <t>Amount
(Rs.)</t>
  </si>
  <si>
    <t>BUILDING AUTOMATION SYSTEM</t>
  </si>
  <si>
    <t>Design, supply, installation, testing and commissioning of Building Management System as follows;</t>
  </si>
  <si>
    <t>Supply, installation, testing, commissioning &amp; handing over of the following:</t>
  </si>
  <si>
    <t>BMS Server &amp; Accessories</t>
  </si>
  <si>
    <t>a.</t>
  </si>
  <si>
    <t>Set</t>
  </si>
  <si>
    <t>Third Party integrator/ Gateway</t>
  </si>
  <si>
    <t>Nos.</t>
  </si>
  <si>
    <t>b.</t>
  </si>
  <si>
    <t>c.</t>
  </si>
  <si>
    <t>d.</t>
  </si>
  <si>
    <t>e.</t>
  </si>
  <si>
    <t>f.</t>
  </si>
  <si>
    <t>g.</t>
  </si>
  <si>
    <t>h.</t>
  </si>
  <si>
    <t>i.</t>
  </si>
  <si>
    <t>j.</t>
  </si>
  <si>
    <t>k.</t>
  </si>
  <si>
    <t>l.</t>
  </si>
  <si>
    <t>m.</t>
  </si>
  <si>
    <t>n.</t>
  </si>
  <si>
    <t>o.</t>
  </si>
  <si>
    <t>p.</t>
  </si>
  <si>
    <t>Lot for above mentioned systems</t>
  </si>
  <si>
    <t>Lot</t>
  </si>
  <si>
    <t>Field DDC Controllers</t>
  </si>
  <si>
    <t>DDC for FM Air Handling Units  (upto 2 AHU/ DDC)</t>
  </si>
  <si>
    <t>DDC for Ceiling Suspended Units(2 CSU/DDC)</t>
  </si>
  <si>
    <t>DDC for Pressurization Fans (4 Fans/DDC)</t>
  </si>
  <si>
    <t>DDC for Smoke Ventilation fan Fans (4 Fans/DDC)</t>
  </si>
  <si>
    <t>DDC for Cabinet Fans without VFd (4 Fans/DDC)</t>
  </si>
  <si>
    <t>DDC for Fire Fighting System</t>
  </si>
  <si>
    <t>DDC for Water Supply System</t>
  </si>
  <si>
    <t>DDC for Diesel Generator</t>
  </si>
  <si>
    <t>DDC for HT/LT PANEL</t>
  </si>
  <si>
    <t>DDC for Motorised Fire Damper</t>
  </si>
  <si>
    <t>Networking Switch</t>
  </si>
  <si>
    <t>Field Devices</t>
  </si>
  <si>
    <t>Supply, installation, testing, commissioning of necessary Input sensor transmitters/transducers comprising the following:</t>
  </si>
  <si>
    <t>Outside Temp &amp; Humidity Sensor with radiation shield. Measuring Range: Temp:-30 to 50 Deg C &amp; RH 0-100%, Accuracy: +/- 1 Degc +/- 3%.</t>
  </si>
  <si>
    <t>Level Switches (Hi/Low).</t>
  </si>
  <si>
    <t xml:space="preserve">Air DP switch suitable for fan &amp; filter monitoring, NO/NC contact </t>
  </si>
  <si>
    <t>Conduiting , Wiring and cabling</t>
  </si>
  <si>
    <t>Supply, installation, testing and commissioning of following cables:</t>
  </si>
  <si>
    <t>2 Core 1.0 Sqmm, unarmoured ATC conductor multistranded, twisted shielded cable for signals and communication</t>
  </si>
  <si>
    <t>RM</t>
  </si>
  <si>
    <t>4 Core 1.0 Sqmm, unarmoured ATC conductor multistranded, twisted shielded cable for signals and communication</t>
  </si>
  <si>
    <t>3 Core 1.5 Sqmm, unarmoured ATC conductor multistranded,  cable for Powering DDC , Actuators.</t>
  </si>
  <si>
    <t>Cat-6 networking cable</t>
  </si>
  <si>
    <t>Supplying and laying of following sizes of MS conduit on surface/ recess including cutting/ filling chases along with conduit accessories etc. complete as required.</t>
  </si>
  <si>
    <t>25 mm dia</t>
  </si>
  <si>
    <t>20mm dia</t>
  </si>
  <si>
    <t>MS Flexible conduit of 25mm with end coupler</t>
  </si>
  <si>
    <t>Total Carried to Summary</t>
  </si>
  <si>
    <t>IMPORTANT NOTES</t>
  </si>
  <si>
    <t>The offered BMS shall be WEB-BASED system offering Multi-user interface without need of any proprietary BMS software License.</t>
  </si>
  <si>
    <t>The Offered Web-Server and Embedded Web-Server Engines shall be capable of getting Dynamically Addressed on the DHCP Server.</t>
  </si>
  <si>
    <t>Number of controllers shall have spare capacity for future expansion up to 10% for each type of IO point and at System Level(Software shall have expansion capacity of 25% IO Points and 25% Software Points)</t>
  </si>
  <si>
    <t>Wiring of motorized actuator shall be in BMS vendor scope and the power source shall be routed through the respective BMS panel which has UPS power.</t>
  </si>
  <si>
    <t>System Should be able to integrate with 3D BIM Model.</t>
  </si>
  <si>
    <t>GALGOTIAS UNIVERSITY ADMIN BLOCK</t>
  </si>
  <si>
    <r>
      <t xml:space="preserve">Chiller Plant Manager  -( </t>
    </r>
    <r>
      <rPr>
        <b/>
        <sz val="10"/>
        <color indexed="8"/>
        <rFont val="Calibri"/>
        <family val="2"/>
      </rPr>
      <t>Chillers #2nos, &amp; related pumps)</t>
    </r>
  </si>
  <si>
    <t>Chiller Plant Manager</t>
  </si>
  <si>
    <t>Fire Alarm System - Only Monitoring (5000 points X 1 Nos)</t>
  </si>
  <si>
    <t>Lifts  - 8 Nos.</t>
  </si>
  <si>
    <t>BTU Meter</t>
  </si>
  <si>
    <t xml:space="preserve">KWH/MFM </t>
  </si>
  <si>
    <t>DDC for FM Treated Fresh Air Units (upto 2 AHU/ DDC)</t>
  </si>
  <si>
    <t>DDC for Ceiling Suspended TFA Units(2 CSTFA/DDC)</t>
  </si>
  <si>
    <t>DDC for utility Area Fans(4 Fans/DDC)</t>
  </si>
  <si>
    <t>DDC for Lifts - 8 Nos.</t>
  </si>
  <si>
    <t xml:space="preserve">Duct temperature NTC type sensor </t>
  </si>
  <si>
    <t>Duct temperature + Rh sensor 2% acc. 0-10 VDC, NTC/10k RTD</t>
  </si>
  <si>
    <t>Water Pressure Transmitter</t>
  </si>
  <si>
    <r>
      <t>BMS Computer System:</t>
    </r>
    <r>
      <rPr>
        <sz val="10"/>
        <rFont val="Calibri"/>
        <family val="2"/>
      </rPr>
      <t xml:space="preserve"> 
- Xeon Processor (Latest Generation)
- 8 GB RAM, 2 TB hard disc
-3½” disc drive, DVD writer, compatible CDROM
32” flat screen, 1200 2 800, 256 colours (Full HD)
Windows 10 or latest OS and shall have MS-Office installed</t>
    </r>
  </si>
  <si>
    <t>L2/L3 16 port network switches of suitable specifications to create the desired LAN for IP based DDCs. The specifications and number of the switches shall be calculated based on the design and DDC configuration. All the required accessories, racks etc, shall be included in this line item</t>
  </si>
  <si>
    <t>Return air CO2 monitoring</t>
  </si>
  <si>
    <t>CO2 Sensor, cabling to DDC Panel</t>
  </si>
  <si>
    <t>Suitable provision to install CO2 sensor</t>
  </si>
  <si>
    <t>Duct mount CO2 Sensor</t>
  </si>
  <si>
    <t>Supply Air Temp</t>
  </si>
  <si>
    <t>Duct mount CO2 Sensor,  output 0-10 VDC/4-20 mA</t>
  </si>
  <si>
    <t>Minimum B-OWS profile, having 5 simultaneous users shall be able to log-in to the BMS WEB-SERVER. The number of users, otherwise, shall be unlimited.</t>
  </si>
  <si>
    <t xml:space="preserve">Third Party Devices </t>
  </si>
  <si>
    <t xml:space="preserve">Enlite Controllers </t>
  </si>
  <si>
    <t xml:space="preserve">S. No. </t>
  </si>
  <si>
    <t xml:space="preserve">Equipment Type </t>
  </si>
  <si>
    <t>DDC Count</t>
  </si>
  <si>
    <t xml:space="preserve">Location </t>
  </si>
  <si>
    <t>Thermo</t>
  </si>
  <si>
    <t xml:space="preserve">Brdige </t>
  </si>
  <si>
    <t xml:space="preserve">Infinity </t>
  </si>
  <si>
    <t xml:space="preserve">Chiller Plant -1 </t>
  </si>
  <si>
    <t xml:space="preserve">Basement-1 </t>
  </si>
  <si>
    <t xml:space="preserve">Terrace </t>
  </si>
  <si>
    <t xml:space="preserve">Fire Fighting System </t>
  </si>
  <si>
    <t xml:space="preserve">Total </t>
  </si>
  <si>
    <t xml:space="preserve">Signal, Controller, and Sensors Description </t>
  </si>
  <si>
    <t xml:space="preserve">RS 485 </t>
  </si>
  <si>
    <t xml:space="preserve">Chiller Plant Manager </t>
  </si>
  <si>
    <t xml:space="preserve">AHU Floor Mounted </t>
  </si>
  <si>
    <t xml:space="preserve">Building Floors </t>
  </si>
  <si>
    <t xml:space="preserve">Ceiling Suspended AHU </t>
  </si>
  <si>
    <t xml:space="preserve">Utility Area </t>
  </si>
  <si>
    <t xml:space="preserve">DI </t>
  </si>
  <si>
    <t xml:space="preserve">Thermo </t>
  </si>
  <si>
    <t xml:space="preserve">Basement Area </t>
  </si>
  <si>
    <t xml:space="preserve">Building Area </t>
  </si>
  <si>
    <t xml:space="preserve">RS485 Points </t>
  </si>
  <si>
    <t xml:space="preserve">LT Panel </t>
  </si>
  <si>
    <t xml:space="preserve">UPS Room </t>
  </si>
  <si>
    <t xml:space="preserve">L </t>
  </si>
  <si>
    <t xml:space="preserve">Signals </t>
  </si>
  <si>
    <t>Third Party Intgegration (CPM,Lifts, FAS, BTU Solar System,FCU+Hi Wall Unit,Water Meters,UPS,DX Type PAC,PA, GAS Sensors)</t>
  </si>
  <si>
    <t xml:space="preserve">Bridge </t>
  </si>
  <si>
    <t xml:space="preserve">Project </t>
  </si>
  <si>
    <t xml:space="preserve">Galgotias University </t>
  </si>
  <si>
    <t xml:space="preserve">Client </t>
  </si>
  <si>
    <t xml:space="preserve">SNC </t>
  </si>
  <si>
    <t>CE Certified, Wi-Fi-BLE Enabled IOT Device with MQTT Operation Protocol, SSL/TLS Security with End to End data point encryptions, OCP-OVP-UVP-ESD Protections, 12Watt Consumption, 24V DC Supply, 
Compact Size 166mmx140mmx50mm, Light Weight 410g, Wall &amp; Panel mount two in one plate housing.
Length – 166mm
Width – 140mm
Depth – 45mm without wall mount plate
Depth – 50mm with wall mount plate
On Board Capabilities Like : 
1 x UART
1 x USB debugging
3x 3 Pins connector for RS485 Communication to access data from external device
2x Ethernet - 1 for Internet connectivity purpose
Direct Cloud Connectivity Without Supervisory Controller Dependency, Auto Over the Air Software Upgrade without any data desruptions.
Topology free architecture having standalone capabilities at all controller level.
OPERATING TEMP RANGE 0°C to 65°C
STORAGE TEMP RANGE -20°C to 70°C
OPERATING HUMIDITY 10%-95% RH (non-condensing)
STORAGE HUMIDITY 5%-95% RH (non-condensing)</t>
  </si>
  <si>
    <t>CE Certified, Wi-Fi-BLE Enabled IOT Device with MQTT Operation Protocol, SSL/TLS Security with End to End data point encryptions, OCP-OVP-UVP-ESD Protections, 12Watt Consumption, 24V DC Supply, 
Compact Size 166mmx140mmx50mm, Light Weight 410g, Wall &amp; Panel mount two in one plate housing.
Length – 166mm
Width – 140mm
Depth – 45mm without wall mount plate
Depth – 50mm with wall mount plate
On Board Capabilities Like : 
1x 24V DC inputs (2 Pin)
1x (8 pin) 1X8 pins each for Analog Inputs 
1x (6 pin) 1X6 pins for each Analog Output,
1x 3 Pins connector for RS485 Communication to access data from external device
1x Ethernet - 1 for Internet connectivity purpose 
Also, with Auto-Manual Mode, 
Direct Cloud Connectivity Without Supervisory Controller Dependency, Auto Over the Air Software Upgrade without any data desruptions.
Topology free architecture having standalone capabilities at all controller level.
OPERATING TEMP RANGE 0°C to 65°C
STORAGE TEMP RANGE -20°C to 70°C
OPERATING HUMIDITY 10%-95% RH (non-condensing)
STORAGE HUMIDITY 5%-95% RH (non-condensing)</t>
  </si>
  <si>
    <t>CE Certified, Wi-Fi-BLE Enabled IOT Device with MQTT Operation Protocol, SSL/TLS Security with End to End data point encryptions, OCP-OVP-UVP-ESD Protections, 12Watt Consumption, 24V DC Supply, 
Compact Size 166mmx140mmx50mm, Light Weight 410g, Wall &amp; Panel mount two in one plate housing.
Length – 166mm
Width – 140mm
Depth – 45mm without wall mount plate
Depth – 50mm with wall mount plate
On Board Capabilities Like : 
1x 24V DC inputs (2 Pin)
1x (8 pin) 1X8 pins each for Digital Inputs 
1x (6 pin) 1X6 pins for each Digital Output,
1x 3 Pins connector for RS485 Communication to access data from external device
1x Ethernet - 1 for Internet connectivity purpose 
Also, with Auto-Manual Mode, 
Direct Cloud Connectivity Without Supervisory Controller Dependency, Auto Over the Air Software Upgrade without any data desruptions.
Topology free architecture having standalone capabilities at all controller level.
OPERATING TEMP RANGE 0°C to 65°C
STORAGE TEMP RANGE -20°C to 70°C
OPERATING HUMIDITY 10%-95% RH (non-condensing)
STORAGE HUMIDITY 5%-95% RH (non-condensing)</t>
  </si>
  <si>
    <t xml:space="preserve">Cloud Native BMS  Software </t>
  </si>
  <si>
    <t>j</t>
  </si>
  <si>
    <t>UPS 6 KVA for DDC Power</t>
  </si>
  <si>
    <t xml:space="preserve">Nos. </t>
  </si>
  <si>
    <t xml:space="preserve">Total for Above </t>
  </si>
  <si>
    <t>Supply, Installation and Testing &amp; Commissioning of Cloud Deployed Server with on demand auto scalling capabilities using aurchestration tool, 99.95 % uptime-downtime by using distributed architecture and highest level of inbuilt SSL securities and 256 bit encryptions which shall be certified by Digicert, compatible with all type of OS. Shall have machine learning &amp; AI capabilities for Optimization &amp; Energy Savings. Single sign-on for multi site database access through Cloud Based server working independently without any intervention of Local PC based server. Shall have cloud based computing, processing and upgrades shall be on the go without any license upgrade or software changes and without any downtime on server, shall be having cloud data optimization, state of art logic engine, easy to upgrade &amp; change without additional license purchase, highly secured end to end encrypted data transrecieve process with cloud with highest SSL certification. Advanced &amp; future IOT enabled device interface capable. Having all type of anti-virus and also shall be able to share API integration for the high level integration.</t>
  </si>
  <si>
    <t xml:space="preserve">Cloud Native Storage Server </t>
  </si>
  <si>
    <t>A.</t>
  </si>
  <si>
    <t xml:space="preserve">Supply, Installation, Testing &amp; Commissioning Cloud Deployed Front end platform with end to end encryption of data points.
The package includes licenses, software and platform with in and having SaaS based operations.
Future rront end user upgradation, software patches &amp; security updates shall be on the go without any server disruption.
Multiple Sites on single dashboard without any latency and simultaneously.
Role base (R-Back) Access Control for dashboard users.
Over the air On the Go licenses &amp; database updates instantly using agile development methodology,
Platfrom shall comprises of Building Portfolio with 
HVAC Dashboard &amp; Module,
</t>
  </si>
  <si>
    <t>Energy Management Dashboard &amp; Module,
Water Management Dashboard &amp; Module,
Utility Management Dashboard &amp; Module,
Lift Management Dashboard &amp; Module,
Fire Alarm System Dashboard &amp; Module.
Platform shall have real time Trend Logs with Chart, Bar, Pie, Doughnut &amp; Scattered catagories of selections and reporting capabilities.
BI Capabilities shall be integrated and on demand Lock/Unlock facility of module requirements,
Shall have P &amp; L, Maintenance modules inbuilt and on demand enablement capable.
Platform shall have real time Alarm &amp; Notification and based on the same platform shall have capabilities to provide real time insight for HVAC, Energy, Water, Fire and other services.
Inbuilt futurinstic &amp; advance AI &amp; ML enabled forcasting insights without any additional cost.
Platform shall capable of user configurations &amp; settings for data points, trends, alarms, etc. setup-ups.
Shall have a feature of GUI Casting for each type of solutions &amp; modules.</t>
  </si>
  <si>
    <t xml:space="preserve">GST SHALL BE EXTRA @ 18% OR AS APPLICABLE. </t>
  </si>
  <si>
    <r>
      <t>BMS Computer System:</t>
    </r>
    <r>
      <rPr>
        <sz val="11"/>
        <rFont val="Calibri"/>
        <family val="2"/>
        <scheme val="minor"/>
      </rPr>
      <t xml:space="preserve"> 
- Xeon Processor (Latest Generation)
- 8 GB RAM, 2 TB hard disc
-3½” disc drive, DVD writer, compatible CDROM
32” flat screen, 1200 2 800, 256 colours (Full HD)
Windows 10 or latest OS and shall have MS-Office installed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</si>
</sst>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_(* #,##0_);_(* \(#,##0\);_(* &quot;-&quot;??_);_(@_)"/>
    <numFmt numFmtId="166" formatCode="0.0"/>
  </numFmts>
  <fonts count="20">
    <font>
      <sz val="11"/>
      <color theme="1"/>
      <name val="Calibri"/>
      <family val="2"/>
      <scheme val="minor"/>
    </font>
    <font>
      <sz val="10"/>
      <name val="Arial"/>
      <family val="2"/>
    </font>
    <font>
      <b/>
      <sz val="10"/>
      <name val="Calibri"/>
      <family val="2"/>
      <scheme val="minor"/>
    </font>
    <font>
      <sz val="10"/>
      <name val="Helv"/>
      <charset val="204"/>
    </font>
    <font>
      <sz val="10"/>
      <name val="Calibri"/>
      <family val="2"/>
      <scheme val="minor"/>
    </font>
    <font>
      <b/>
      <sz val="10"/>
      <name val="Calibri"/>
      <family val="2"/>
    </font>
    <font>
      <sz val="10"/>
      <color theme="1"/>
      <name val="Calibri"/>
      <family val="2"/>
      <scheme val="minor"/>
    </font>
    <font>
      <b/>
      <sz val="10"/>
      <color theme="1"/>
      <name val="Calibri"/>
      <family val="2"/>
      <scheme val="minor"/>
    </font>
    <font>
      <b/>
      <sz val="10"/>
      <color indexed="8"/>
      <name val="Calibri"/>
      <family val="2"/>
    </font>
    <font>
      <sz val="10"/>
      <name val="Calibri"/>
      <family val="2"/>
    </font>
    <font>
      <b/>
      <sz val="14"/>
      <name val="Calibri"/>
      <family val="2"/>
      <scheme val="minor"/>
    </font>
    <font>
      <b/>
      <sz val="12"/>
      <name val="Calibri"/>
      <family val="2"/>
      <scheme val="minor"/>
    </font>
    <font>
      <sz val="11"/>
      <color theme="1"/>
      <name val="Calibri"/>
      <family val="2"/>
      <scheme val="minor"/>
    </font>
    <font>
      <b/>
      <sz val="10"/>
      <color theme="9"/>
      <name val="Calibri"/>
      <family val="2"/>
      <scheme val="minor"/>
    </font>
    <font>
      <sz val="10"/>
      <color theme="9"/>
      <name val="Calibri"/>
      <family val="2"/>
      <scheme val="minor"/>
    </font>
    <font>
      <b/>
      <sz val="11"/>
      <name val="Calibri"/>
      <family val="2"/>
      <scheme val="minor"/>
    </font>
    <font>
      <sz val="11"/>
      <name val="Calibri"/>
      <family val="2"/>
      <scheme val="minor"/>
    </font>
    <font>
      <b/>
      <sz val="11"/>
      <color theme="1"/>
      <name val="Calibri"/>
      <family val="2"/>
      <scheme val="minor"/>
    </font>
    <font>
      <b/>
      <sz val="12"/>
      <color theme="1"/>
      <name val="Calibri"/>
      <family val="2"/>
      <scheme val="minor"/>
    </font>
    <font>
      <b/>
      <u/>
      <sz val="1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2"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0" fontId="1" fillId="0" borderId="0"/>
    <xf numFmtId="0" fontId="3"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43" fontId="12" fillId="0" borderId="0" applyFont="0" applyFill="0" applyBorder="0" applyAlignment="0" applyProtection="0"/>
    <xf numFmtId="0" fontId="1" fillId="0" borderId="0"/>
    <xf numFmtId="0" fontId="1" fillId="0" borderId="0" applyBorder="0"/>
  </cellStyleXfs>
  <cellXfs count="191">
    <xf numFmtId="0" fontId="0" fillId="0" borderId="0" xfId="0"/>
    <xf numFmtId="0" fontId="2" fillId="2" borderId="1" xfId="1" applyFont="1" applyFill="1" applyBorder="1" applyAlignment="1">
      <alignment horizontal="center" vertical="center" wrapText="1"/>
    </xf>
    <xf numFmtId="0" fontId="2" fillId="2" borderId="1" xfId="2" applyFont="1" applyFill="1" applyBorder="1" applyAlignment="1">
      <alignment horizontal="center" vertical="center" textRotation="90" wrapText="1"/>
    </xf>
    <xf numFmtId="0" fontId="2" fillId="3" borderId="1" xfId="1" applyFont="1" applyFill="1" applyBorder="1" applyAlignment="1">
      <alignment horizontal="left" vertical="center" wrapText="1"/>
    </xf>
    <xf numFmtId="0" fontId="2" fillId="3" borderId="1" xfId="1" applyFont="1" applyFill="1" applyBorder="1" applyAlignment="1">
      <alignment horizontal="center" vertical="center" wrapText="1"/>
    </xf>
    <xf numFmtId="0" fontId="4" fillId="3" borderId="1" xfId="2" applyFont="1" applyFill="1" applyBorder="1" applyAlignment="1">
      <alignment horizontal="center" vertical="center" wrapText="1"/>
    </xf>
    <xf numFmtId="0" fontId="4" fillId="0" borderId="1" xfId="1" applyFont="1" applyBorder="1" applyAlignment="1">
      <alignment horizontal="left" vertical="center" wrapText="1"/>
    </xf>
    <xf numFmtId="0" fontId="4" fillId="0" borderId="1" xfId="1" applyFont="1" applyBorder="1" applyAlignment="1">
      <alignment horizontal="center" vertical="center" wrapText="1"/>
    </xf>
    <xf numFmtId="0" fontId="4" fillId="0" borderId="1" xfId="2" applyFont="1" applyBorder="1" applyAlignment="1">
      <alignment horizontal="center" vertical="center" wrapText="1"/>
    </xf>
    <xf numFmtId="0" fontId="2" fillId="0" borderId="1" xfId="1" applyFont="1" applyBorder="1" applyAlignment="1">
      <alignment horizontal="left" vertical="center" wrapText="1"/>
    </xf>
    <xf numFmtId="0" fontId="2" fillId="0" borderId="1" xfId="1" applyFont="1" applyBorder="1" applyAlignment="1">
      <alignment horizontal="center" vertical="center" wrapText="1"/>
    </xf>
    <xf numFmtId="0" fontId="2" fillId="0" borderId="1" xfId="2" applyFont="1" applyBorder="1" applyAlignment="1">
      <alignment horizontal="center" vertical="center" wrapText="1"/>
    </xf>
    <xf numFmtId="0" fontId="4" fillId="0" borderId="1" xfId="1" applyFont="1" applyBorder="1" applyAlignment="1">
      <alignment vertical="center" wrapText="1"/>
    </xf>
    <xf numFmtId="0" fontId="4" fillId="0" borderId="0" xfId="1" applyFont="1" applyAlignment="1">
      <alignment vertical="center" wrapText="1"/>
    </xf>
    <xf numFmtId="0" fontId="6" fillId="0" borderId="1" xfId="1" applyFont="1" applyBorder="1" applyAlignment="1">
      <alignment horizontal="left" vertical="center" wrapText="1"/>
    </xf>
    <xf numFmtId="0" fontId="6" fillId="0" borderId="1" xfId="1" applyFont="1" applyBorder="1" applyAlignment="1">
      <alignment horizontal="center" vertical="center" wrapText="1"/>
    </xf>
    <xf numFmtId="0" fontId="7" fillId="0" borderId="1" xfId="2" applyFont="1" applyBorder="1" applyAlignment="1">
      <alignment horizontal="center" vertical="center" wrapText="1"/>
    </xf>
    <xf numFmtId="0" fontId="7" fillId="3" borderId="1" xfId="1" applyFont="1" applyFill="1" applyBorder="1" applyAlignment="1">
      <alignment horizontal="center" vertical="center" wrapText="1"/>
    </xf>
    <xf numFmtId="0" fontId="7" fillId="3" borderId="1" xfId="1" applyFont="1" applyFill="1" applyBorder="1" applyAlignment="1">
      <alignment horizontal="left" vertical="center" wrapText="1"/>
    </xf>
    <xf numFmtId="0" fontId="6" fillId="3" borderId="1" xfId="1" applyFont="1" applyFill="1" applyBorder="1" applyAlignment="1">
      <alignment horizontal="center" vertical="center" wrapText="1"/>
    </xf>
    <xf numFmtId="0" fontId="6" fillId="3" borderId="1" xfId="2" applyFont="1" applyFill="1" applyBorder="1" applyAlignment="1">
      <alignment horizontal="center" vertical="center" wrapText="1"/>
    </xf>
    <xf numFmtId="0" fontId="6" fillId="0" borderId="0" xfId="1" applyFont="1" applyAlignment="1">
      <alignment vertical="center" wrapText="1"/>
    </xf>
    <xf numFmtId="0" fontId="7" fillId="0" borderId="1" xfId="1" applyFont="1" applyBorder="1" applyAlignment="1">
      <alignment horizontal="center" vertical="center" wrapText="1"/>
    </xf>
    <xf numFmtId="0" fontId="4" fillId="0" borderId="0" xfId="1" applyFont="1" applyAlignment="1">
      <alignment horizontal="left" vertical="center" wrapText="1"/>
    </xf>
    <xf numFmtId="0" fontId="4" fillId="0" borderId="0" xfId="1" applyFont="1" applyAlignment="1">
      <alignment horizontal="center" vertical="center" wrapText="1"/>
    </xf>
    <xf numFmtId="0" fontId="4" fillId="0" borderId="0" xfId="2" applyFont="1" applyAlignment="1">
      <alignment horizontal="center" vertical="center" wrapText="1"/>
    </xf>
    <xf numFmtId="0" fontId="4" fillId="3" borderId="1" xfId="1" applyFont="1" applyFill="1" applyBorder="1" applyAlignment="1">
      <alignment horizontal="center" vertical="center" wrapText="1"/>
    </xf>
    <xf numFmtId="0" fontId="4" fillId="3" borderId="1" xfId="1" applyFont="1" applyFill="1" applyBorder="1" applyAlignment="1">
      <alignment vertical="center" wrapText="1"/>
    </xf>
    <xf numFmtId="0" fontId="2" fillId="0" borderId="0" xfId="1" applyFont="1" applyAlignment="1">
      <alignment vertical="center" wrapText="1"/>
    </xf>
    <xf numFmtId="0" fontId="2" fillId="0" borderId="1" xfId="1" applyFont="1" applyBorder="1" applyAlignment="1">
      <alignment vertical="center" wrapText="1"/>
    </xf>
    <xf numFmtId="1" fontId="4" fillId="0" borderId="1" xfId="1" applyNumberFormat="1" applyFont="1" applyBorder="1" applyAlignment="1">
      <alignment horizontal="center" vertical="center" wrapText="1"/>
    </xf>
    <xf numFmtId="0" fontId="6" fillId="0" borderId="1" xfId="1" applyFont="1" applyBorder="1" applyAlignment="1">
      <alignment vertical="center" wrapText="1"/>
    </xf>
    <xf numFmtId="0" fontId="2" fillId="0" borderId="0" xfId="1" applyFont="1" applyAlignment="1">
      <alignment horizontal="center" vertical="center" wrapText="1"/>
    </xf>
    <xf numFmtId="0" fontId="4" fillId="0" borderId="1" xfId="1" applyFont="1" applyBorder="1" applyAlignment="1">
      <alignment horizontal="center" vertical="center"/>
    </xf>
    <xf numFmtId="0" fontId="4" fillId="4" borderId="1" xfId="1" applyFont="1" applyFill="1" applyBorder="1" applyAlignment="1">
      <alignment horizontal="center" vertical="center" wrapText="1"/>
    </xf>
    <xf numFmtId="0" fontId="6" fillId="4" borderId="1" xfId="1" applyFont="1" applyFill="1" applyBorder="1" applyAlignment="1">
      <alignment horizontal="center" vertical="center" wrapText="1"/>
    </xf>
    <xf numFmtId="0" fontId="2" fillId="0" borderId="1" xfId="1" applyFont="1" applyBorder="1" applyAlignment="1">
      <alignment horizontal="center" vertical="center"/>
    </xf>
    <xf numFmtId="0" fontId="14" fillId="0" borderId="0" xfId="1" applyFont="1" applyAlignment="1">
      <alignment vertical="center" wrapText="1"/>
    </xf>
    <xf numFmtId="0" fontId="14" fillId="0" borderId="1" xfId="1" applyFont="1" applyBorder="1" applyAlignment="1">
      <alignment horizontal="left" vertical="center" wrapText="1"/>
    </xf>
    <xf numFmtId="0" fontId="14"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4" fillId="0" borderId="1" xfId="1" applyFont="1" applyBorder="1" applyAlignment="1">
      <alignment vertical="center" wrapText="1"/>
    </xf>
    <xf numFmtId="0" fontId="2"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2" fillId="5" borderId="1" xfId="1" applyFont="1" applyFill="1" applyBorder="1" applyAlignment="1">
      <alignment horizontal="center" vertical="center" wrapText="1"/>
    </xf>
    <xf numFmtId="0" fontId="2" fillId="5" borderId="1" xfId="1" applyFont="1" applyFill="1" applyBorder="1" applyAlignment="1">
      <alignment horizontal="left" vertical="center" wrapText="1"/>
    </xf>
    <xf numFmtId="0" fontId="7" fillId="5" borderId="1" xfId="1" applyFont="1" applyFill="1" applyBorder="1" applyAlignment="1">
      <alignment horizontal="center" vertical="center" wrapText="1"/>
    </xf>
    <xf numFmtId="0" fontId="0" fillId="0" borderId="1" xfId="0" applyBorder="1"/>
    <xf numFmtId="0" fontId="0" fillId="0" borderId="2" xfId="0" applyBorder="1"/>
    <xf numFmtId="0" fontId="0" fillId="0" borderId="2" xfId="0"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0" fillId="5" borderId="1" xfId="0" applyFill="1" applyBorder="1" applyAlignment="1">
      <alignment horizontal="center" vertical="center"/>
    </xf>
    <xf numFmtId="0" fontId="0" fillId="0" borderId="3" xfId="0" applyBorder="1" applyAlignment="1">
      <alignment horizontal="center" vertical="center"/>
    </xf>
    <xf numFmtId="0" fontId="18" fillId="0" borderId="1" xfId="0" applyFont="1" applyBorder="1" applyAlignment="1">
      <alignment horizontal="center" wrapText="1"/>
    </xf>
    <xf numFmtId="0" fontId="0" fillId="0" borderId="3" xfId="0" applyBorder="1" applyAlignment="1">
      <alignment horizontal="center"/>
    </xf>
    <xf numFmtId="0" fontId="18" fillId="0" borderId="1" xfId="0" applyFont="1" applyBorder="1" applyAlignment="1">
      <alignment horizontal="center" vertical="center" wrapText="1"/>
    </xf>
    <xf numFmtId="49" fontId="2" fillId="2" borderId="1" xfId="2" applyNumberFormat="1" applyFont="1" applyFill="1" applyBorder="1" applyAlignment="1">
      <alignment horizontal="center" vertical="center" wrapText="1"/>
    </xf>
    <xf numFmtId="0" fontId="0" fillId="7" borderId="1" xfId="0" applyFill="1" applyBorder="1" applyAlignment="1">
      <alignment horizontal="center" vertical="center"/>
    </xf>
    <xf numFmtId="49" fontId="2" fillId="7" borderId="1" xfId="2" applyNumberFormat="1" applyFont="1" applyFill="1" applyBorder="1" applyAlignment="1">
      <alignment horizontal="center" vertical="center" wrapText="1"/>
    </xf>
    <xf numFmtId="0" fontId="0" fillId="0" borderId="6" xfId="0" applyBorder="1"/>
    <xf numFmtId="0" fontId="0" fillId="5" borderId="3" xfId="0" applyFill="1" applyBorder="1" applyAlignment="1">
      <alignment horizontal="center" vertical="center"/>
    </xf>
    <xf numFmtId="0" fontId="18" fillId="0" borderId="3" xfId="0" applyFont="1" applyBorder="1" applyAlignment="1">
      <alignment horizontal="center" wrapText="1"/>
    </xf>
    <xf numFmtId="0" fontId="2" fillId="2" borderId="3"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0" borderId="3" xfId="1" applyFont="1" applyBorder="1" applyAlignment="1">
      <alignment horizontal="center" vertical="center" wrapText="1"/>
    </xf>
    <xf numFmtId="0" fontId="2" fillId="0" borderId="3" xfId="1" applyFont="1" applyBorder="1" applyAlignment="1">
      <alignment horizontal="center" vertical="center" wrapText="1"/>
    </xf>
    <xf numFmtId="0" fontId="14" fillId="0" borderId="3" xfId="1" applyFont="1" applyBorder="1" applyAlignment="1">
      <alignment horizontal="center" vertical="center" wrapText="1"/>
    </xf>
    <xf numFmtId="0" fontId="4" fillId="0" borderId="3" xfId="1" applyFont="1" applyBorder="1" applyAlignment="1">
      <alignment horizontal="center" vertical="center"/>
    </xf>
    <xf numFmtId="0" fontId="6" fillId="0" borderId="3" xfId="1" applyFont="1" applyBorder="1" applyAlignment="1">
      <alignment horizontal="center" vertical="center" wrapText="1"/>
    </xf>
    <xf numFmtId="1" fontId="4" fillId="4" borderId="3" xfId="1" applyNumberFormat="1" applyFont="1" applyFill="1" applyBorder="1" applyAlignment="1">
      <alignment horizontal="center" vertical="center" wrapText="1"/>
    </xf>
    <xf numFmtId="0" fontId="4" fillId="4" borderId="3" xfId="1" applyFont="1" applyFill="1" applyBorder="1" applyAlignment="1">
      <alignment horizontal="center" vertical="center" wrapText="1"/>
    </xf>
    <xf numFmtId="0" fontId="2" fillId="4" borderId="3" xfId="1" applyFont="1" applyFill="1" applyBorder="1" applyAlignment="1">
      <alignment horizontal="center" vertical="center" wrapText="1"/>
    </xf>
    <xf numFmtId="1" fontId="4" fillId="0" borderId="3" xfId="1" applyNumberFormat="1" applyFont="1" applyBorder="1" applyAlignment="1">
      <alignment horizontal="center" vertical="center" wrapText="1"/>
    </xf>
    <xf numFmtId="0" fontId="4" fillId="0" borderId="1" xfId="1" applyFont="1" applyBorder="1" applyAlignment="1">
      <alignment horizontal="justify" vertical="top" wrapText="1"/>
    </xf>
    <xf numFmtId="0" fontId="2" fillId="0" borderId="1" xfId="0" applyFont="1" applyBorder="1" applyAlignment="1">
      <alignment horizontal="justify" vertical="top" wrapText="1"/>
    </xf>
    <xf numFmtId="0" fontId="0" fillId="0" borderId="1" xfId="0" applyBorder="1" applyAlignment="1">
      <alignment horizontal="justify" vertical="top" wrapText="1"/>
    </xf>
    <xf numFmtId="0" fontId="0" fillId="0" borderId="0" xfId="0" applyAlignment="1">
      <alignment horizontal="justify" vertical="top"/>
    </xf>
    <xf numFmtId="0" fontId="0" fillId="0" borderId="1" xfId="0" applyBorder="1" applyAlignment="1">
      <alignment horizontal="justify" vertical="top"/>
    </xf>
    <xf numFmtId="0" fontId="4" fillId="0" borderId="0" xfId="1" applyFont="1" applyAlignment="1">
      <alignment horizontal="justify" vertical="top" wrapText="1"/>
    </xf>
    <xf numFmtId="0" fontId="2" fillId="2" borderId="1" xfId="1" applyFont="1" applyFill="1" applyBorder="1" applyAlignment="1">
      <alignment horizontal="justify" vertical="top" wrapText="1"/>
    </xf>
    <xf numFmtId="0" fontId="2" fillId="3" borderId="1" xfId="1" applyFont="1" applyFill="1" applyBorder="1" applyAlignment="1">
      <alignment horizontal="justify" vertical="top" wrapText="1"/>
    </xf>
    <xf numFmtId="0" fontId="2" fillId="0" borderId="1" xfId="1" applyFont="1" applyBorder="1" applyAlignment="1">
      <alignment horizontal="justify" vertical="top" wrapText="1"/>
    </xf>
    <xf numFmtId="0" fontId="13" fillId="0" borderId="1" xfId="1" applyFont="1" applyBorder="1" applyAlignment="1">
      <alignment horizontal="justify" vertical="top" wrapText="1"/>
    </xf>
    <xf numFmtId="0" fontId="7" fillId="3" borderId="1" xfId="1" applyFont="1" applyFill="1" applyBorder="1" applyAlignment="1">
      <alignment horizontal="justify" vertical="top" wrapText="1"/>
    </xf>
    <xf numFmtId="0" fontId="7" fillId="0" borderId="1" xfId="1" applyFont="1" applyBorder="1" applyAlignment="1">
      <alignment horizontal="justify" vertical="top" wrapText="1"/>
    </xf>
    <xf numFmtId="0" fontId="2" fillId="4" borderId="1" xfId="1" applyFont="1" applyFill="1" applyBorder="1" applyAlignment="1">
      <alignment horizontal="justify" vertical="top" wrapText="1"/>
    </xf>
    <xf numFmtId="0" fontId="7" fillId="4" borderId="1" xfId="1" applyFont="1" applyFill="1" applyBorder="1" applyAlignment="1">
      <alignment horizontal="justify" vertical="top" wrapText="1"/>
    </xf>
    <xf numFmtId="0" fontId="2" fillId="5" borderId="1" xfId="1" applyFont="1" applyFill="1" applyBorder="1" applyAlignment="1">
      <alignment horizontal="justify" vertical="top" wrapText="1"/>
    </xf>
    <xf numFmtId="0" fontId="4" fillId="0" borderId="1" xfId="1" applyFont="1" applyBorder="1" applyAlignment="1">
      <alignment horizontal="center" wrapText="1"/>
    </xf>
    <xf numFmtId="0" fontId="4" fillId="4" borderId="1" xfId="1" applyFont="1" applyFill="1" applyBorder="1" applyAlignment="1">
      <alignment horizontal="center" wrapText="1"/>
    </xf>
    <xf numFmtId="0" fontId="6" fillId="4" borderId="1" xfId="1" applyFont="1" applyFill="1" applyBorder="1" applyAlignment="1">
      <alignment horizontal="center" wrapText="1"/>
    </xf>
    <xf numFmtId="0" fontId="0" fillId="0" borderId="0" xfId="0" applyAlignment="1"/>
    <xf numFmtId="0" fontId="0" fillId="0" borderId="2" xfId="0" applyBorder="1" applyAlignment="1"/>
    <xf numFmtId="0" fontId="0" fillId="0" borderId="1" xfId="0" applyBorder="1" applyAlignment="1"/>
    <xf numFmtId="0" fontId="0" fillId="5" borderId="1" xfId="0" applyFill="1" applyBorder="1" applyAlignment="1">
      <alignment horizontal="center"/>
    </xf>
    <xf numFmtId="0" fontId="0" fillId="0" borderId="1" xfId="0" applyBorder="1" applyAlignment="1">
      <alignment horizontal="center" wrapText="1"/>
    </xf>
    <xf numFmtId="0" fontId="17" fillId="8" borderId="1" xfId="0" applyFont="1" applyFill="1" applyBorder="1" applyAlignment="1">
      <alignment horizontal="center"/>
    </xf>
    <xf numFmtId="0" fontId="0" fillId="8" borderId="1" xfId="0" applyFill="1" applyBorder="1" applyAlignment="1">
      <alignment horizontal="center"/>
    </xf>
    <xf numFmtId="0" fontId="4" fillId="0" borderId="0" xfId="1" applyFont="1" applyAlignment="1">
      <alignment horizontal="center" wrapText="1"/>
    </xf>
    <xf numFmtId="0" fontId="2" fillId="2" borderId="1" xfId="1" applyFont="1" applyFill="1" applyBorder="1" applyAlignment="1">
      <alignment horizontal="center" wrapText="1"/>
    </xf>
    <xf numFmtId="0" fontId="2" fillId="3" borderId="1" xfId="1" applyFont="1" applyFill="1" applyBorder="1" applyAlignment="1">
      <alignment horizontal="center" wrapText="1"/>
    </xf>
    <xf numFmtId="0" fontId="4" fillId="3" borderId="1" xfId="1" applyFont="1" applyFill="1" applyBorder="1" applyAlignment="1">
      <alignment horizontal="center" wrapText="1"/>
    </xf>
    <xf numFmtId="0" fontId="4" fillId="0" borderId="1" xfId="1" applyFont="1" applyBorder="1" applyAlignment="1">
      <alignment horizontal="justify" wrapText="1"/>
    </xf>
    <xf numFmtId="0" fontId="2" fillId="0" borderId="1" xfId="1" applyFont="1" applyBorder="1" applyAlignment="1">
      <alignment horizontal="center" wrapText="1"/>
    </xf>
    <xf numFmtId="0" fontId="13" fillId="0" borderId="1" xfId="1" applyFont="1" applyBorder="1" applyAlignment="1">
      <alignment horizontal="center" wrapText="1"/>
    </xf>
    <xf numFmtId="0" fontId="14" fillId="0" borderId="1" xfId="1" applyFont="1" applyBorder="1" applyAlignment="1">
      <alignment horizontal="center" wrapText="1"/>
    </xf>
    <xf numFmtId="0" fontId="4" fillId="0" borderId="1" xfId="1" applyFont="1" applyBorder="1" applyAlignment="1">
      <alignment horizontal="center"/>
    </xf>
    <xf numFmtId="0" fontId="6" fillId="0" borderId="1" xfId="1" applyFont="1" applyBorder="1" applyAlignment="1">
      <alignment horizontal="center" wrapText="1"/>
    </xf>
    <xf numFmtId="0" fontId="2" fillId="4" borderId="1" xfId="1" applyFont="1" applyFill="1" applyBorder="1" applyAlignment="1">
      <alignment horizontal="center" wrapText="1"/>
    </xf>
    <xf numFmtId="0" fontId="4" fillId="0" borderId="1" xfId="1" applyFont="1" applyBorder="1" applyAlignment="1">
      <alignment wrapText="1"/>
    </xf>
    <xf numFmtId="0" fontId="4" fillId="3" borderId="1" xfId="1" applyFont="1" applyFill="1" applyBorder="1" applyAlignment="1">
      <alignment horizontal="center"/>
    </xf>
    <xf numFmtId="0" fontId="2" fillId="0" borderId="1" xfId="1" applyFont="1" applyBorder="1" applyAlignment="1">
      <alignment horizontal="center"/>
    </xf>
    <xf numFmtId="0" fontId="7" fillId="3" borderId="1" xfId="1" applyFont="1" applyFill="1" applyBorder="1" applyAlignment="1">
      <alignment horizontal="center" wrapText="1"/>
    </xf>
    <xf numFmtId="0" fontId="6" fillId="3" borderId="1" xfId="1" applyFont="1" applyFill="1" applyBorder="1" applyAlignment="1">
      <alignment horizontal="center" wrapText="1"/>
    </xf>
    <xf numFmtId="0" fontId="7" fillId="0" borderId="1" xfId="1" applyFont="1" applyBorder="1" applyAlignment="1">
      <alignment horizontal="center" wrapText="1"/>
    </xf>
    <xf numFmtId="0" fontId="7" fillId="4" borderId="1" xfId="1" applyFont="1" applyFill="1" applyBorder="1" applyAlignment="1">
      <alignment horizontal="center" wrapText="1"/>
    </xf>
    <xf numFmtId="0" fontId="2" fillId="5" borderId="1" xfId="1" applyFont="1" applyFill="1" applyBorder="1" applyAlignment="1">
      <alignment horizontal="center" wrapText="1"/>
    </xf>
    <xf numFmtId="0" fontId="7" fillId="5" borderId="1" xfId="1" applyFont="1" applyFill="1" applyBorder="1" applyAlignment="1">
      <alignment horizontal="center" wrapText="1"/>
    </xf>
    <xf numFmtId="43" fontId="4" fillId="0" borderId="0" xfId="6" applyFont="1" applyAlignment="1">
      <alignment horizontal="center" wrapText="1"/>
    </xf>
    <xf numFmtId="0" fontId="0" fillId="0" borderId="0" xfId="0" applyFont="1"/>
    <xf numFmtId="0" fontId="0" fillId="0" borderId="0" xfId="0" applyFont="1" applyAlignment="1">
      <alignment vertical="top"/>
    </xf>
    <xf numFmtId="0" fontId="0" fillId="0" borderId="1" xfId="0" applyFont="1" applyBorder="1" applyAlignment="1">
      <alignment horizontal="justify" vertical="top" wrapText="1"/>
    </xf>
    <xf numFmtId="0" fontId="0" fillId="4" borderId="0" xfId="0" applyFont="1" applyFill="1"/>
    <xf numFmtId="0" fontId="0" fillId="0" borderId="0" xfId="0" applyFont="1" applyAlignment="1">
      <alignment horizontal="justify" vertical="top"/>
    </xf>
    <xf numFmtId="0" fontId="0" fillId="0" borderId="0" xfId="0" applyFont="1" applyAlignment="1"/>
    <xf numFmtId="0" fontId="15" fillId="0" borderId="1" xfId="0" applyFont="1" applyBorder="1" applyAlignment="1">
      <alignment horizontal="center" vertical="top" wrapText="1"/>
    </xf>
    <xf numFmtId="0" fontId="15" fillId="0" borderId="1" xfId="0" applyFont="1" applyBorder="1" applyAlignment="1">
      <alignment horizontal="justify" vertical="top"/>
    </xf>
    <xf numFmtId="0" fontId="15" fillId="0" borderId="1" xfId="0" applyFont="1" applyBorder="1" applyAlignment="1">
      <alignment horizontal="center" vertical="top"/>
    </xf>
    <xf numFmtId="3" fontId="15" fillId="0" borderId="1" xfId="0" applyNumberFormat="1" applyFont="1" applyBorder="1" applyAlignment="1">
      <alignment horizontal="center" vertical="top" wrapText="1"/>
    </xf>
    <xf numFmtId="164" fontId="15" fillId="0" borderId="1" xfId="0" applyNumberFormat="1" applyFont="1" applyBorder="1" applyAlignment="1">
      <alignment horizontal="center" vertical="top" wrapText="1"/>
    </xf>
    <xf numFmtId="0" fontId="15" fillId="6" borderId="1" xfId="0" applyFont="1" applyFill="1" applyBorder="1" applyAlignment="1">
      <alignment horizontal="center" vertical="top" shrinkToFit="1"/>
    </xf>
    <xf numFmtId="0" fontId="15" fillId="6" borderId="1" xfId="0" applyFont="1" applyFill="1" applyBorder="1" applyAlignment="1">
      <alignment horizontal="justify" vertical="top" wrapText="1"/>
    </xf>
    <xf numFmtId="0" fontId="15" fillId="6" borderId="1" xfId="0" applyFont="1" applyFill="1" applyBorder="1" applyAlignment="1">
      <alignment horizontal="center" wrapText="1" shrinkToFit="1"/>
    </xf>
    <xf numFmtId="165" fontId="16" fillId="6" borderId="1" xfId="6" applyNumberFormat="1" applyFont="1" applyFill="1" applyBorder="1" applyAlignment="1">
      <alignment horizontal="center"/>
    </xf>
    <xf numFmtId="0" fontId="16" fillId="0" borderId="1" xfId="3" applyFont="1" applyBorder="1" applyAlignment="1">
      <alignment vertical="top" wrapText="1"/>
    </xf>
    <xf numFmtId="0" fontId="15" fillId="0" borderId="1" xfId="3" applyFont="1" applyBorder="1" applyAlignment="1">
      <alignment horizontal="justify" vertical="top" wrapText="1"/>
    </xf>
    <xf numFmtId="0" fontId="16" fillId="0" borderId="1" xfId="3" applyFont="1" applyBorder="1" applyAlignment="1">
      <alignment horizontal="center" wrapText="1"/>
    </xf>
    <xf numFmtId="164" fontId="16" fillId="0" borderId="1" xfId="4" applyFont="1" applyBorder="1" applyAlignment="1">
      <alignment horizontal="center" wrapText="1"/>
    </xf>
    <xf numFmtId="0" fontId="16" fillId="0" borderId="1" xfId="3" applyFont="1" applyBorder="1" applyAlignment="1">
      <alignment wrapText="1"/>
    </xf>
    <xf numFmtId="0" fontId="15" fillId="0" borderId="1" xfId="7" applyFont="1" applyBorder="1" applyAlignment="1">
      <alignment horizontal="justify" vertical="top" wrapText="1"/>
    </xf>
    <xf numFmtId="0" fontId="15" fillId="0" borderId="1" xfId="3" applyFont="1" applyBorder="1" applyAlignment="1">
      <alignment horizontal="center" wrapText="1"/>
    </xf>
    <xf numFmtId="164" fontId="15" fillId="0" borderId="1" xfId="4" applyFont="1" applyFill="1" applyBorder="1" applyAlignment="1">
      <alignment horizontal="center" wrapText="1"/>
    </xf>
    <xf numFmtId="166" fontId="15" fillId="0" borderId="1" xfId="3" applyNumberFormat="1" applyFont="1" applyBorder="1" applyAlignment="1">
      <alignment horizontal="center" vertical="top" wrapText="1"/>
    </xf>
    <xf numFmtId="166" fontId="16" fillId="0" borderId="1" xfId="3" applyNumberFormat="1" applyFont="1" applyBorder="1" applyAlignment="1">
      <alignment horizontal="center" vertical="top" wrapText="1"/>
    </xf>
    <xf numFmtId="0" fontId="16" fillId="0" borderId="1" xfId="4" applyNumberFormat="1" applyFont="1" applyFill="1" applyBorder="1" applyAlignment="1">
      <alignment horizontal="center" wrapText="1"/>
    </xf>
    <xf numFmtId="165" fontId="16" fillId="0" borderId="1" xfId="6" applyNumberFormat="1" applyFont="1" applyBorder="1" applyAlignment="1">
      <alignment wrapText="1"/>
    </xf>
    <xf numFmtId="2" fontId="16" fillId="0" borderId="1" xfId="8" applyNumberFormat="1" applyFont="1" applyBorder="1" applyAlignment="1">
      <alignment horizontal="justify" vertical="top" wrapText="1"/>
    </xf>
    <xf numFmtId="0" fontId="16" fillId="0" borderId="1" xfId="3" applyFont="1" applyBorder="1" applyAlignment="1">
      <alignment horizontal="justify" vertical="top" wrapText="1"/>
    </xf>
    <xf numFmtId="0" fontId="16" fillId="0" borderId="1" xfId="0" applyFont="1" applyBorder="1" applyAlignment="1">
      <alignment horizontal="center" vertical="top" shrinkToFit="1"/>
    </xf>
    <xf numFmtId="0" fontId="16" fillId="0" borderId="1" xfId="1" applyFont="1" applyBorder="1" applyAlignment="1">
      <alignment horizontal="center" wrapText="1"/>
    </xf>
    <xf numFmtId="0" fontId="16" fillId="4" borderId="1" xfId="1" applyFont="1" applyFill="1" applyBorder="1" applyAlignment="1">
      <alignment horizontal="center" wrapText="1"/>
    </xf>
    <xf numFmtId="0" fontId="16" fillId="0" borderId="1" xfId="1" applyFont="1" applyBorder="1" applyAlignment="1">
      <alignment horizontal="justify" vertical="top" wrapText="1"/>
    </xf>
    <xf numFmtId="0" fontId="16" fillId="4" borderId="1" xfId="1" applyFont="1" applyFill="1" applyBorder="1" applyAlignment="1">
      <alignment horizontal="justify" vertical="top" wrapText="1"/>
    </xf>
    <xf numFmtId="0" fontId="0" fillId="4" borderId="1" xfId="1" applyFont="1" applyFill="1" applyBorder="1" applyAlignment="1">
      <alignment horizontal="center" wrapText="1"/>
    </xf>
    <xf numFmtId="2" fontId="16" fillId="0" borderId="1" xfId="3" applyNumberFormat="1" applyFont="1" applyBorder="1" applyAlignment="1">
      <alignment horizontal="center" vertical="top" wrapText="1"/>
    </xf>
    <xf numFmtId="0" fontId="16" fillId="0" borderId="1" xfId="0" applyFont="1" applyBorder="1" applyAlignment="1">
      <alignment horizontal="justify" vertical="top" wrapText="1"/>
    </xf>
    <xf numFmtId="0" fontId="15" fillId="0" borderId="1" xfId="0" applyFont="1" applyBorder="1" applyAlignment="1">
      <alignment horizontal="justify" vertical="top" wrapText="1"/>
    </xf>
    <xf numFmtId="0" fontId="16" fillId="0" borderId="1" xfId="7" applyFont="1" applyBorder="1" applyAlignment="1">
      <alignment horizontal="justify" vertical="top" wrapText="1"/>
    </xf>
    <xf numFmtId="0" fontId="19" fillId="0" borderId="1" xfId="3" applyFont="1" applyBorder="1" applyAlignment="1">
      <alignment horizontal="justify" vertical="top" wrapText="1"/>
    </xf>
    <xf numFmtId="166" fontId="0" fillId="0" borderId="1" xfId="3" applyNumberFormat="1" applyFont="1" applyBorder="1" applyAlignment="1">
      <alignment horizontal="center" vertical="top" wrapText="1"/>
    </xf>
    <xf numFmtId="0" fontId="0" fillId="0" borderId="1" xfId="3" applyFont="1" applyBorder="1" applyAlignment="1">
      <alignment horizontal="justify" vertical="top" wrapText="1"/>
    </xf>
    <xf numFmtId="166" fontId="16" fillId="0" borderId="1" xfId="3" applyNumberFormat="1" applyFont="1" applyBorder="1" applyAlignment="1">
      <alignment horizontal="right" vertical="top" wrapText="1"/>
    </xf>
    <xf numFmtId="164" fontId="16" fillId="0" borderId="1" xfId="4" applyFont="1" applyFill="1" applyBorder="1" applyAlignment="1">
      <alignment horizontal="center" wrapText="1"/>
    </xf>
    <xf numFmtId="0" fontId="15" fillId="5" borderId="1" xfId="0" applyFont="1" applyFill="1" applyBorder="1" applyAlignment="1">
      <alignment horizontal="center" vertical="top" shrinkToFit="1"/>
    </xf>
    <xf numFmtId="0" fontId="15" fillId="5" borderId="1" xfId="0" applyFont="1" applyFill="1" applyBorder="1" applyAlignment="1">
      <alignment horizontal="justify" vertical="top" wrapText="1"/>
    </xf>
    <xf numFmtId="0" fontId="15" fillId="5" borderId="1" xfId="0" applyFont="1" applyFill="1" applyBorder="1" applyAlignment="1">
      <alignment horizontal="center" wrapText="1" shrinkToFit="1"/>
    </xf>
    <xf numFmtId="0" fontId="16" fillId="5" borderId="1" xfId="0" applyFont="1" applyFill="1" applyBorder="1" applyAlignment="1">
      <alignment horizontal="center" wrapText="1" shrinkToFit="1"/>
    </xf>
    <xf numFmtId="165" fontId="16" fillId="5" borderId="1" xfId="6" applyNumberFormat="1" applyFont="1" applyFill="1" applyBorder="1" applyAlignment="1">
      <alignment horizontal="center"/>
    </xf>
    <xf numFmtId="165" fontId="15" fillId="5" borderId="1" xfId="6" applyNumberFormat="1" applyFont="1" applyFill="1" applyBorder="1" applyAlignment="1">
      <alignment horizontal="center"/>
    </xf>
    <xf numFmtId="0" fontId="15" fillId="4" borderId="1" xfId="0" applyFont="1" applyFill="1" applyBorder="1" applyAlignment="1">
      <alignment horizontal="center" vertical="top" shrinkToFit="1"/>
    </xf>
    <xf numFmtId="0" fontId="15" fillId="4" borderId="1" xfId="0" applyFont="1" applyFill="1" applyBorder="1" applyAlignment="1">
      <alignment horizontal="justify" vertical="top" wrapText="1"/>
    </xf>
    <xf numFmtId="0" fontId="15" fillId="4" borderId="1" xfId="0" applyFont="1" applyFill="1" applyBorder="1" applyAlignment="1">
      <alignment horizontal="center" wrapText="1" shrinkToFit="1"/>
    </xf>
    <xf numFmtId="0" fontId="16" fillId="4" borderId="1" xfId="0" applyFont="1" applyFill="1" applyBorder="1" applyAlignment="1">
      <alignment horizontal="center" wrapText="1" shrinkToFit="1"/>
    </xf>
    <xf numFmtId="165" fontId="16" fillId="4" borderId="1" xfId="6" applyNumberFormat="1" applyFont="1" applyFill="1" applyBorder="1" applyAlignment="1">
      <alignment horizontal="center"/>
    </xf>
    <xf numFmtId="165" fontId="15" fillId="4" borderId="1" xfId="6" applyNumberFormat="1" applyFont="1" applyFill="1" applyBorder="1" applyAlignment="1">
      <alignment horizontal="center"/>
    </xf>
    <xf numFmtId="0" fontId="0" fillId="0" borderId="1" xfId="0" applyFont="1" applyBorder="1" applyAlignment="1">
      <alignment horizontal="center" vertical="top" wrapText="1"/>
    </xf>
    <xf numFmtId="0" fontId="17" fillId="0" borderId="1" xfId="0" applyFont="1" applyBorder="1" applyAlignment="1">
      <alignment horizontal="justify" vertical="top" wrapText="1"/>
    </xf>
    <xf numFmtId="0" fontId="10" fillId="0" borderId="0" xfId="0" applyFont="1" applyAlignment="1">
      <alignment horizontal="center" vertical="center"/>
    </xf>
    <xf numFmtId="0" fontId="4" fillId="0" borderId="0" xfId="1" applyFont="1" applyAlignment="1">
      <alignment horizontal="center" vertical="center" wrapText="1"/>
    </xf>
    <xf numFmtId="0" fontId="10" fillId="0" borderId="0" xfId="1" applyFont="1" applyAlignment="1">
      <alignment horizontal="center" vertical="center" wrapText="1"/>
    </xf>
    <xf numFmtId="0" fontId="11" fillId="0" borderId="0" xfId="1" applyFont="1" applyAlignment="1">
      <alignment horizontal="center" vertical="center" wrapText="1"/>
    </xf>
    <xf numFmtId="0" fontId="0" fillId="2" borderId="1" xfId="0" applyFill="1" applyBorder="1" applyAlignment="1">
      <alignment horizontal="center"/>
    </xf>
    <xf numFmtId="0" fontId="0" fillId="2" borderId="2" xfId="0" applyFill="1" applyBorder="1" applyAlignment="1">
      <alignment horizontal="center"/>
    </xf>
    <xf numFmtId="0" fontId="0" fillId="7" borderId="1" xfId="0" applyFill="1" applyBorder="1" applyAlignment="1">
      <alignment horizontal="center"/>
    </xf>
    <xf numFmtId="0" fontId="0" fillId="5" borderId="4" xfId="0" applyFill="1" applyBorder="1" applyAlignment="1">
      <alignment horizontal="center"/>
    </xf>
    <xf numFmtId="0" fontId="0" fillId="5" borderId="5" xfId="0" applyFill="1" applyBorder="1" applyAlignment="1">
      <alignment horizontal="center"/>
    </xf>
    <xf numFmtId="0" fontId="0" fillId="5" borderId="6" xfId="0" applyFill="1" applyBorder="1" applyAlignment="1">
      <alignment horizontal="center"/>
    </xf>
    <xf numFmtId="0" fontId="0" fillId="5" borderId="1" xfId="0" applyFill="1" applyBorder="1" applyAlignment="1">
      <alignment horizontal="center"/>
    </xf>
    <xf numFmtId="0" fontId="0" fillId="5" borderId="7" xfId="0" applyFill="1" applyBorder="1" applyAlignment="1">
      <alignment horizontal="center"/>
    </xf>
    <xf numFmtId="0" fontId="0" fillId="5" borderId="8" xfId="0" applyFill="1" applyBorder="1" applyAlignment="1">
      <alignment horizontal="center"/>
    </xf>
  </cellXfs>
  <cellStyles count="9">
    <cellStyle name="Comma" xfId="6" builtinId="3"/>
    <cellStyle name="Comma 10" xfId="4"/>
    <cellStyle name="Normal" xfId="0" builtinId="0"/>
    <cellStyle name="Normal - Style1 2" xfId="3"/>
    <cellStyle name="Normal 10" xfId="1"/>
    <cellStyle name="Normal_5422-Infinity Mall" xfId="2"/>
    <cellStyle name="Normal_BMS IO &amp; BOQ - 4629" xfId="7"/>
    <cellStyle name="Normal_SKF Solution Rev Oct 04 58 lacs inv 2" xfId="8"/>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caladmin\Desktop\Go%20WORK%20DDC%20Distribu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O Summary Sheet"/>
      <sheetName val="DDC Distribution &amp; Sensor"/>
    </sheetNames>
    <sheetDataSet>
      <sheetData sheetId="0">
        <row r="25">
          <cell r="G25">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5"/>
  <sheetViews>
    <sheetView tabSelected="1" view="pageBreakPreview" topLeftCell="A10" zoomScaleNormal="80" zoomScaleSheetLayoutView="100" workbookViewId="0">
      <selection activeCell="B14" sqref="B14"/>
    </sheetView>
  </sheetViews>
  <sheetFormatPr defaultRowHeight="15"/>
  <cols>
    <col min="1" max="1" width="5.5703125" style="120" customWidth="1"/>
    <col min="2" max="2" width="101.7109375" style="124" customWidth="1"/>
    <col min="3" max="3" width="14.140625" style="125" bestFit="1" customWidth="1"/>
    <col min="4" max="4" width="6.140625" style="125" bestFit="1" customWidth="1"/>
    <col min="5" max="5" width="9" style="125" bestFit="1" customWidth="1"/>
    <col min="6" max="6" width="12.140625" style="125" bestFit="1" customWidth="1"/>
    <col min="7" max="16384" width="9.140625" style="120"/>
  </cols>
  <sheetData>
    <row r="1" spans="1:6" ht="18.75">
      <c r="A1" s="178" t="s">
        <v>157</v>
      </c>
      <c r="B1" s="178"/>
      <c r="C1" s="178"/>
      <c r="D1" s="178"/>
      <c r="E1" s="178"/>
      <c r="F1" s="178"/>
    </row>
    <row r="2" spans="1:6" ht="18.75">
      <c r="A2" s="178" t="s">
        <v>223</v>
      </c>
      <c r="B2" s="178"/>
      <c r="C2" s="178"/>
      <c r="D2" s="178"/>
      <c r="E2" s="178"/>
      <c r="F2" s="178"/>
    </row>
    <row r="3" spans="1:6" s="121" customFormat="1" ht="30">
      <c r="A3" s="126" t="s">
        <v>158</v>
      </c>
      <c r="B3" s="127" t="s">
        <v>1</v>
      </c>
      <c r="C3" s="128" t="s">
        <v>159</v>
      </c>
      <c r="D3" s="129" t="s">
        <v>160</v>
      </c>
      <c r="E3" s="126" t="s">
        <v>161</v>
      </c>
      <c r="F3" s="130" t="s">
        <v>162</v>
      </c>
    </row>
    <row r="4" spans="1:6">
      <c r="A4" s="131" t="s">
        <v>292</v>
      </c>
      <c r="B4" s="132" t="s">
        <v>163</v>
      </c>
      <c r="C4" s="133"/>
      <c r="D4" s="133"/>
      <c r="E4" s="134"/>
      <c r="F4" s="134"/>
    </row>
    <row r="5" spans="1:6">
      <c r="A5" s="135"/>
      <c r="B5" s="136" t="s">
        <v>164</v>
      </c>
      <c r="C5" s="137"/>
      <c r="D5" s="138"/>
      <c r="E5" s="139"/>
      <c r="F5" s="137"/>
    </row>
    <row r="6" spans="1:6">
      <c r="A6" s="135"/>
      <c r="B6" s="140" t="s">
        <v>165</v>
      </c>
      <c r="C6" s="141"/>
      <c r="D6" s="142"/>
      <c r="E6" s="139"/>
      <c r="F6" s="137"/>
    </row>
    <row r="7" spans="1:6">
      <c r="A7" s="143">
        <v>1</v>
      </c>
      <c r="B7" s="136" t="s">
        <v>166</v>
      </c>
      <c r="C7" s="141"/>
      <c r="D7" s="142"/>
      <c r="E7" s="139"/>
      <c r="F7" s="137"/>
    </row>
    <row r="8" spans="1:6" ht="90">
      <c r="A8" s="144" t="s">
        <v>167</v>
      </c>
      <c r="B8" s="136" t="s">
        <v>296</v>
      </c>
      <c r="C8" s="137" t="s">
        <v>168</v>
      </c>
      <c r="D8" s="145">
        <v>1</v>
      </c>
      <c r="E8" s="146"/>
      <c r="F8" s="146">
        <f>E8*D8</f>
        <v>0</v>
      </c>
    </row>
    <row r="9" spans="1:6">
      <c r="A9" s="144"/>
      <c r="B9" s="136"/>
      <c r="C9" s="137"/>
      <c r="D9" s="145"/>
      <c r="E9" s="146"/>
      <c r="F9" s="146"/>
    </row>
    <row r="10" spans="1:6">
      <c r="A10" s="143">
        <v>2</v>
      </c>
      <c r="B10" s="136" t="s">
        <v>285</v>
      </c>
      <c r="C10" s="137"/>
      <c r="D10" s="145"/>
      <c r="E10" s="146"/>
      <c r="F10" s="146"/>
    </row>
    <row r="11" spans="1:6" ht="156" customHeight="1">
      <c r="A11" s="144" t="s">
        <v>167</v>
      </c>
      <c r="B11" s="147" t="s">
        <v>293</v>
      </c>
      <c r="C11" s="137" t="s">
        <v>168</v>
      </c>
      <c r="D11" s="145">
        <v>1</v>
      </c>
      <c r="E11" s="146"/>
      <c r="F11" s="146">
        <f>E11*D11</f>
        <v>0</v>
      </c>
    </row>
    <row r="12" spans="1:6" ht="215.25" customHeight="1">
      <c r="A12" s="144"/>
      <c r="B12" s="147" t="s">
        <v>294</v>
      </c>
      <c r="C12" s="137"/>
      <c r="D12" s="145"/>
      <c r="E12" s="146"/>
      <c r="F12" s="146"/>
    </row>
    <row r="13" spans="1:6">
      <c r="A13" s="144"/>
      <c r="B13" s="148"/>
      <c r="C13" s="137"/>
      <c r="D13" s="145"/>
      <c r="E13" s="146"/>
      <c r="F13" s="146"/>
    </row>
    <row r="14" spans="1:6">
      <c r="A14" s="144"/>
      <c r="B14" s="136" t="s">
        <v>291</v>
      </c>
      <c r="C14" s="137"/>
      <c r="D14" s="145"/>
      <c r="E14" s="146"/>
      <c r="F14" s="146"/>
    </row>
    <row r="15" spans="1:6" ht="183" customHeight="1">
      <c r="A15" s="144">
        <v>2.1</v>
      </c>
      <c r="B15" s="147" t="s">
        <v>290</v>
      </c>
      <c r="C15" s="137" t="s">
        <v>168</v>
      </c>
      <c r="D15" s="145">
        <v>1</v>
      </c>
      <c r="E15" s="146"/>
      <c r="F15" s="146">
        <f>E15*D15</f>
        <v>0</v>
      </c>
    </row>
    <row r="16" spans="1:6">
      <c r="A16" s="144"/>
      <c r="B16" s="147"/>
      <c r="C16" s="137"/>
      <c r="D16" s="145"/>
      <c r="E16" s="146"/>
      <c r="F16" s="146"/>
    </row>
    <row r="17" spans="1:6">
      <c r="A17" s="143">
        <v>3</v>
      </c>
      <c r="B17" s="136" t="s">
        <v>169</v>
      </c>
      <c r="C17" s="137"/>
      <c r="D17" s="145"/>
      <c r="E17" s="146"/>
      <c r="F17" s="146"/>
    </row>
    <row r="18" spans="1:6" ht="288" customHeight="1">
      <c r="A18" s="143"/>
      <c r="B18" s="122" t="s">
        <v>282</v>
      </c>
      <c r="C18" s="137"/>
      <c r="D18" s="145"/>
      <c r="E18" s="146"/>
      <c r="F18" s="146"/>
    </row>
    <row r="19" spans="1:6">
      <c r="A19" s="149" t="s">
        <v>167</v>
      </c>
      <c r="B19" s="148" t="s">
        <v>225</v>
      </c>
      <c r="C19" s="137" t="s">
        <v>170</v>
      </c>
      <c r="D19" s="145">
        <v>1</v>
      </c>
      <c r="E19" s="146"/>
      <c r="F19" s="146"/>
    </row>
    <row r="20" spans="1:6">
      <c r="A20" s="149" t="s">
        <v>171</v>
      </c>
      <c r="B20" s="148" t="s">
        <v>227</v>
      </c>
      <c r="C20" s="137" t="s">
        <v>170</v>
      </c>
      <c r="D20" s="150">
        <v>8</v>
      </c>
      <c r="E20" s="146"/>
      <c r="F20" s="146"/>
    </row>
    <row r="21" spans="1:6">
      <c r="A21" s="149" t="s">
        <v>172</v>
      </c>
      <c r="B21" s="148" t="s">
        <v>226</v>
      </c>
      <c r="C21" s="137" t="s">
        <v>170</v>
      </c>
      <c r="D21" s="151">
        <v>1</v>
      </c>
      <c r="E21" s="146"/>
      <c r="F21" s="146"/>
    </row>
    <row r="22" spans="1:6">
      <c r="A22" s="149" t="s">
        <v>173</v>
      </c>
      <c r="B22" s="148" t="s">
        <v>228</v>
      </c>
      <c r="C22" s="137" t="s">
        <v>170</v>
      </c>
      <c r="D22" s="151">
        <v>1</v>
      </c>
      <c r="E22" s="146"/>
      <c r="F22" s="146"/>
    </row>
    <row r="23" spans="1:6">
      <c r="A23" s="149" t="s">
        <v>174</v>
      </c>
      <c r="B23" s="148" t="s">
        <v>108</v>
      </c>
      <c r="C23" s="137" t="s">
        <v>170</v>
      </c>
      <c r="D23" s="151">
        <v>1</v>
      </c>
      <c r="E23" s="146"/>
      <c r="F23" s="146"/>
    </row>
    <row r="24" spans="1:6">
      <c r="A24" s="149" t="s">
        <v>175</v>
      </c>
      <c r="B24" s="148" t="s">
        <v>129</v>
      </c>
      <c r="C24" s="137" t="s">
        <v>170</v>
      </c>
      <c r="D24" s="151">
        <v>24</v>
      </c>
      <c r="E24" s="146"/>
      <c r="F24" s="146"/>
    </row>
    <row r="25" spans="1:6">
      <c r="A25" s="149" t="s">
        <v>176</v>
      </c>
      <c r="B25" s="148" t="s">
        <v>135</v>
      </c>
      <c r="C25" s="137" t="s">
        <v>170</v>
      </c>
      <c r="D25" s="151">
        <v>3</v>
      </c>
      <c r="E25" s="146"/>
      <c r="F25" s="146"/>
    </row>
    <row r="26" spans="1:6">
      <c r="A26" s="149" t="s">
        <v>177</v>
      </c>
      <c r="B26" s="152" t="s">
        <v>134</v>
      </c>
      <c r="C26" s="137" t="s">
        <v>170</v>
      </c>
      <c r="D26" s="151">
        <v>5</v>
      </c>
      <c r="E26" s="146"/>
      <c r="F26" s="146"/>
    </row>
    <row r="27" spans="1:6">
      <c r="A27" s="149" t="s">
        <v>178</v>
      </c>
      <c r="B27" s="153" t="s">
        <v>154</v>
      </c>
      <c r="C27" s="137" t="s">
        <v>170</v>
      </c>
      <c r="D27" s="151">
        <v>2</v>
      </c>
      <c r="E27" s="146"/>
      <c r="F27" s="146"/>
    </row>
    <row r="28" spans="1:6">
      <c r="A28" s="149" t="s">
        <v>179</v>
      </c>
      <c r="B28" s="153" t="s">
        <v>88</v>
      </c>
      <c r="C28" s="137" t="s">
        <v>170</v>
      </c>
      <c r="D28" s="154">
        <v>1</v>
      </c>
      <c r="E28" s="146"/>
      <c r="F28" s="146"/>
    </row>
    <row r="29" spans="1:6">
      <c r="A29" s="149" t="s">
        <v>180</v>
      </c>
      <c r="B29" s="153" t="s">
        <v>89</v>
      </c>
      <c r="C29" s="137" t="s">
        <v>170</v>
      </c>
      <c r="D29" s="154">
        <v>2</v>
      </c>
      <c r="E29" s="146"/>
      <c r="F29" s="146"/>
    </row>
    <row r="30" spans="1:6">
      <c r="A30" s="155" t="s">
        <v>181</v>
      </c>
      <c r="B30" s="153" t="s">
        <v>229</v>
      </c>
      <c r="C30" s="137" t="s">
        <v>170</v>
      </c>
      <c r="D30" s="151">
        <v>25</v>
      </c>
      <c r="E30" s="146"/>
      <c r="F30" s="146"/>
    </row>
    <row r="31" spans="1:6">
      <c r="A31" s="144"/>
      <c r="B31" s="148"/>
      <c r="C31" s="137"/>
      <c r="D31" s="145"/>
      <c r="E31" s="146"/>
      <c r="F31" s="146"/>
    </row>
    <row r="32" spans="1:6">
      <c r="A32" s="144"/>
      <c r="B32" s="148" t="s">
        <v>186</v>
      </c>
      <c r="C32" s="137" t="s">
        <v>187</v>
      </c>
      <c r="D32" s="145">
        <v>1</v>
      </c>
      <c r="E32" s="146"/>
      <c r="F32" s="146">
        <f>E32*D32</f>
        <v>0</v>
      </c>
    </row>
    <row r="33" spans="1:6">
      <c r="A33" s="144"/>
      <c r="B33" s="148"/>
      <c r="C33" s="137"/>
      <c r="D33" s="145"/>
      <c r="E33" s="146"/>
      <c r="F33" s="146"/>
    </row>
    <row r="34" spans="1:6">
      <c r="A34" s="143">
        <v>4</v>
      </c>
      <c r="B34" s="136" t="s">
        <v>188</v>
      </c>
      <c r="C34" s="137"/>
      <c r="D34" s="145"/>
      <c r="E34" s="146"/>
      <c r="F34" s="146"/>
    </row>
    <row r="35" spans="1:6" ht="320.25" customHeight="1">
      <c r="A35" s="143"/>
      <c r="B35" s="122" t="s">
        <v>283</v>
      </c>
      <c r="C35" s="137"/>
      <c r="D35" s="145"/>
      <c r="E35" s="146"/>
      <c r="F35" s="146"/>
    </row>
    <row r="36" spans="1:6" ht="315">
      <c r="A36" s="143"/>
      <c r="B36" s="122" t="s">
        <v>284</v>
      </c>
      <c r="C36" s="137"/>
      <c r="D36" s="145"/>
      <c r="E36" s="146"/>
      <c r="F36" s="146"/>
    </row>
    <row r="37" spans="1:6">
      <c r="A37" s="149" t="s">
        <v>167</v>
      </c>
      <c r="B37" s="156" t="s">
        <v>189</v>
      </c>
      <c r="C37" s="137" t="s">
        <v>187</v>
      </c>
      <c r="D37" s="145">
        <v>8</v>
      </c>
      <c r="E37" s="146"/>
      <c r="F37" s="146">
        <f t="shared" ref="F37" si="0">E37*D37</f>
        <v>0</v>
      </c>
    </row>
    <row r="38" spans="1:6">
      <c r="A38" s="149" t="s">
        <v>171</v>
      </c>
      <c r="B38" s="156" t="s">
        <v>230</v>
      </c>
      <c r="C38" s="137" t="s">
        <v>187</v>
      </c>
      <c r="D38" s="145">
        <v>1</v>
      </c>
      <c r="E38" s="146"/>
      <c r="F38" s="146">
        <f t="shared" ref="F38:F53" si="1">E38*D38</f>
        <v>0</v>
      </c>
    </row>
    <row r="39" spans="1:6">
      <c r="A39" s="149" t="s">
        <v>172</v>
      </c>
      <c r="B39" s="156" t="s">
        <v>190</v>
      </c>
      <c r="C39" s="137" t="s">
        <v>187</v>
      </c>
      <c r="D39" s="145">
        <f>146/2</f>
        <v>73</v>
      </c>
      <c r="E39" s="146"/>
      <c r="F39" s="146">
        <f t="shared" si="1"/>
        <v>0</v>
      </c>
    </row>
    <row r="40" spans="1:6">
      <c r="A40" s="149" t="s">
        <v>172</v>
      </c>
      <c r="B40" s="156" t="s">
        <v>231</v>
      </c>
      <c r="C40" s="137" t="s">
        <v>187</v>
      </c>
      <c r="D40" s="145">
        <f>28/2</f>
        <v>14</v>
      </c>
      <c r="E40" s="146"/>
      <c r="F40" s="146">
        <f t="shared" ref="F40" si="2">E40*D40</f>
        <v>0</v>
      </c>
    </row>
    <row r="41" spans="1:6">
      <c r="A41" s="149" t="s">
        <v>175</v>
      </c>
      <c r="B41" s="156" t="s">
        <v>191</v>
      </c>
      <c r="C41" s="137" t="s">
        <v>187</v>
      </c>
      <c r="D41" s="145">
        <v>4</v>
      </c>
      <c r="E41" s="146"/>
      <c r="F41" s="146">
        <f t="shared" si="1"/>
        <v>0</v>
      </c>
    </row>
    <row r="42" spans="1:6">
      <c r="A42" s="149" t="s">
        <v>177</v>
      </c>
      <c r="B42" s="156" t="s">
        <v>232</v>
      </c>
      <c r="C42" s="137" t="s">
        <v>187</v>
      </c>
      <c r="D42" s="145">
        <v>2</v>
      </c>
      <c r="E42" s="146"/>
      <c r="F42" s="146">
        <f t="shared" si="1"/>
        <v>0</v>
      </c>
    </row>
    <row r="43" spans="1:6">
      <c r="A43" s="149" t="s">
        <v>178</v>
      </c>
      <c r="B43" s="156" t="s">
        <v>192</v>
      </c>
      <c r="C43" s="137" t="s">
        <v>187</v>
      </c>
      <c r="D43" s="145">
        <v>4</v>
      </c>
      <c r="E43" s="146"/>
      <c r="F43" s="146">
        <f t="shared" si="1"/>
        <v>0</v>
      </c>
    </row>
    <row r="44" spans="1:6">
      <c r="A44" s="149" t="s">
        <v>179</v>
      </c>
      <c r="B44" s="156" t="s">
        <v>193</v>
      </c>
      <c r="C44" s="137" t="s">
        <v>187</v>
      </c>
      <c r="D44" s="145">
        <v>2</v>
      </c>
      <c r="E44" s="146"/>
      <c r="F44" s="146">
        <f t="shared" si="1"/>
        <v>0</v>
      </c>
    </row>
    <row r="45" spans="1:6">
      <c r="A45" s="149" t="s">
        <v>180</v>
      </c>
      <c r="B45" s="156" t="s">
        <v>194</v>
      </c>
      <c r="C45" s="137" t="s">
        <v>187</v>
      </c>
      <c r="D45" s="145">
        <v>1</v>
      </c>
      <c r="E45" s="146"/>
      <c r="F45" s="146">
        <f t="shared" si="1"/>
        <v>0</v>
      </c>
    </row>
    <row r="46" spans="1:6">
      <c r="A46" s="155" t="s">
        <v>181</v>
      </c>
      <c r="B46" s="156" t="s">
        <v>195</v>
      </c>
      <c r="C46" s="137" t="s">
        <v>187</v>
      </c>
      <c r="D46" s="145">
        <v>1</v>
      </c>
      <c r="E46" s="146"/>
      <c r="F46" s="146">
        <f t="shared" si="1"/>
        <v>0</v>
      </c>
    </row>
    <row r="47" spans="1:6">
      <c r="A47" s="155" t="s">
        <v>182</v>
      </c>
      <c r="B47" s="156" t="s">
        <v>196</v>
      </c>
      <c r="C47" s="137" t="s">
        <v>187</v>
      </c>
      <c r="D47" s="145">
        <v>1</v>
      </c>
      <c r="E47" s="146"/>
      <c r="F47" s="146">
        <f t="shared" si="1"/>
        <v>0</v>
      </c>
    </row>
    <row r="48" spans="1:6">
      <c r="A48" s="155" t="s">
        <v>183</v>
      </c>
      <c r="B48" s="156" t="s">
        <v>197</v>
      </c>
      <c r="C48" s="137" t="s">
        <v>187</v>
      </c>
      <c r="D48" s="145">
        <v>1</v>
      </c>
      <c r="E48" s="146"/>
      <c r="F48" s="146">
        <f t="shared" si="1"/>
        <v>0</v>
      </c>
    </row>
    <row r="49" spans="1:6">
      <c r="A49" s="155" t="s">
        <v>184</v>
      </c>
      <c r="B49" s="156" t="s">
        <v>233</v>
      </c>
      <c r="C49" s="137" t="s">
        <v>187</v>
      </c>
      <c r="D49" s="145">
        <v>1</v>
      </c>
      <c r="E49" s="146"/>
      <c r="F49" s="146">
        <f t="shared" si="1"/>
        <v>0</v>
      </c>
    </row>
    <row r="50" spans="1:6">
      <c r="A50" s="155" t="s">
        <v>185</v>
      </c>
      <c r="B50" s="156" t="s">
        <v>198</v>
      </c>
      <c r="C50" s="137" t="s">
        <v>187</v>
      </c>
      <c r="D50" s="145">
        <v>1</v>
      </c>
      <c r="E50" s="146"/>
      <c r="F50" s="146">
        <f>E50*D50</f>
        <v>0</v>
      </c>
    </row>
    <row r="51" spans="1:6" ht="30">
      <c r="A51" s="155"/>
      <c r="B51" s="156"/>
      <c r="C51" s="137" t="s">
        <v>289</v>
      </c>
      <c r="D51" s="145"/>
      <c r="E51" s="146"/>
      <c r="F51" s="146">
        <v>8754290</v>
      </c>
    </row>
    <row r="52" spans="1:6">
      <c r="A52" s="143">
        <v>5</v>
      </c>
      <c r="B52" s="157" t="s">
        <v>199</v>
      </c>
      <c r="C52" s="137"/>
      <c r="D52" s="145"/>
      <c r="E52" s="146"/>
      <c r="F52" s="146"/>
    </row>
    <row r="53" spans="1:6" ht="45">
      <c r="A53" s="144">
        <v>5.0999999999999996</v>
      </c>
      <c r="B53" s="158" t="s">
        <v>238</v>
      </c>
      <c r="C53" s="137" t="s">
        <v>187</v>
      </c>
      <c r="D53" s="145">
        <v>1</v>
      </c>
      <c r="E53" s="146"/>
      <c r="F53" s="146">
        <f t="shared" si="1"/>
        <v>0</v>
      </c>
    </row>
    <row r="54" spans="1:6">
      <c r="A54" s="144"/>
      <c r="B54" s="148"/>
      <c r="C54" s="137"/>
      <c r="D54" s="145"/>
      <c r="E54" s="146"/>
      <c r="F54" s="146"/>
    </row>
    <row r="55" spans="1:6">
      <c r="A55" s="143">
        <v>6</v>
      </c>
      <c r="B55" s="136" t="s">
        <v>200</v>
      </c>
      <c r="C55" s="137"/>
      <c r="D55" s="145"/>
      <c r="E55" s="146"/>
      <c r="F55" s="146"/>
    </row>
    <row r="56" spans="1:6" ht="30">
      <c r="A56" s="143"/>
      <c r="B56" s="136" t="s">
        <v>201</v>
      </c>
      <c r="C56" s="137"/>
      <c r="D56" s="145"/>
      <c r="E56" s="146"/>
      <c r="F56" s="146"/>
    </row>
    <row r="57" spans="1:6" ht="30">
      <c r="A57" s="144" t="s">
        <v>171</v>
      </c>
      <c r="B57" s="148" t="s">
        <v>202</v>
      </c>
      <c r="C57" s="137" t="s">
        <v>170</v>
      </c>
      <c r="D57" s="145">
        <f>'IO Summary'!K134</f>
        <v>1</v>
      </c>
      <c r="E57" s="146"/>
      <c r="F57" s="146">
        <f t="shared" ref="F57:F64" si="3">E57*D57</f>
        <v>0</v>
      </c>
    </row>
    <row r="58" spans="1:6">
      <c r="A58" s="144" t="s">
        <v>172</v>
      </c>
      <c r="B58" s="148" t="s">
        <v>203</v>
      </c>
      <c r="C58" s="137" t="s">
        <v>170</v>
      </c>
      <c r="D58" s="145">
        <f>'IO Summary'!L134</f>
        <v>9</v>
      </c>
      <c r="E58" s="146"/>
      <c r="F58" s="146">
        <f>E58*D58</f>
        <v>0</v>
      </c>
    </row>
    <row r="59" spans="1:6">
      <c r="A59" s="144" t="s">
        <v>173</v>
      </c>
      <c r="B59" s="148" t="s">
        <v>204</v>
      </c>
      <c r="C59" s="137" t="s">
        <v>170</v>
      </c>
      <c r="D59" s="145">
        <f>'IO Summary'!M134</f>
        <v>427</v>
      </c>
      <c r="E59" s="146"/>
      <c r="F59" s="146">
        <f t="shared" si="3"/>
        <v>0</v>
      </c>
    </row>
    <row r="60" spans="1:6">
      <c r="A60" s="144" t="s">
        <v>177</v>
      </c>
      <c r="B60" s="148" t="s">
        <v>234</v>
      </c>
      <c r="C60" s="137" t="s">
        <v>170</v>
      </c>
      <c r="D60" s="145">
        <f>'IO Summary'!N134</f>
        <v>164</v>
      </c>
      <c r="E60" s="146"/>
      <c r="F60" s="146">
        <f t="shared" ref="F60" si="4">E60*D60</f>
        <v>0</v>
      </c>
    </row>
    <row r="61" spans="1:6">
      <c r="A61" s="144" t="s">
        <v>176</v>
      </c>
      <c r="B61" s="148" t="s">
        <v>244</v>
      </c>
      <c r="C61" s="137" t="s">
        <v>170</v>
      </c>
      <c r="D61" s="145">
        <f>'IO Summary'!O134</f>
        <v>16</v>
      </c>
      <c r="E61" s="146"/>
      <c r="F61" s="146">
        <f t="shared" si="3"/>
        <v>0</v>
      </c>
    </row>
    <row r="62" spans="1:6">
      <c r="A62" s="144" t="s">
        <v>177</v>
      </c>
      <c r="B62" s="148" t="s">
        <v>235</v>
      </c>
      <c r="C62" s="137" t="s">
        <v>170</v>
      </c>
      <c r="D62" s="145">
        <f>'IO Summary'!P134</f>
        <v>5</v>
      </c>
      <c r="E62" s="146"/>
      <c r="F62" s="146">
        <f t="shared" si="3"/>
        <v>0</v>
      </c>
    </row>
    <row r="63" spans="1:6">
      <c r="A63" s="144" t="s">
        <v>178</v>
      </c>
      <c r="B63" s="148" t="s">
        <v>236</v>
      </c>
      <c r="C63" s="137" t="s">
        <v>170</v>
      </c>
      <c r="D63" s="145">
        <f>'IO Summary'!Q134</f>
        <v>3</v>
      </c>
      <c r="E63" s="146"/>
      <c r="F63" s="146">
        <f t="shared" si="3"/>
        <v>0</v>
      </c>
    </row>
    <row r="64" spans="1:6">
      <c r="A64" s="144" t="s">
        <v>286</v>
      </c>
      <c r="B64" s="148" t="s">
        <v>287</v>
      </c>
      <c r="C64" s="137" t="s">
        <v>288</v>
      </c>
      <c r="D64" s="145">
        <v>1</v>
      </c>
      <c r="E64" s="146"/>
      <c r="F64" s="146">
        <f t="shared" si="3"/>
        <v>0</v>
      </c>
    </row>
    <row r="65" spans="1:6">
      <c r="A65" s="144"/>
      <c r="B65" s="148"/>
      <c r="C65" s="137"/>
      <c r="D65" s="145"/>
      <c r="E65" s="146"/>
      <c r="F65" s="146"/>
    </row>
    <row r="66" spans="1:6">
      <c r="A66" s="143">
        <v>7</v>
      </c>
      <c r="B66" s="159" t="s">
        <v>205</v>
      </c>
      <c r="C66" s="137"/>
      <c r="D66" s="138"/>
      <c r="E66" s="146"/>
      <c r="F66" s="146"/>
    </row>
    <row r="67" spans="1:6">
      <c r="A67" s="143"/>
      <c r="B67" s="140" t="s">
        <v>206</v>
      </c>
      <c r="C67" s="137"/>
      <c r="D67" s="138"/>
      <c r="E67" s="146"/>
      <c r="F67" s="146"/>
    </row>
    <row r="68" spans="1:6" ht="30">
      <c r="A68" s="144">
        <v>7.1</v>
      </c>
      <c r="B68" s="158" t="s">
        <v>207</v>
      </c>
      <c r="C68" s="137" t="s">
        <v>208</v>
      </c>
      <c r="D68" s="145">
        <f>SUM('IO Summary'!D134:G134)*15-D69</f>
        <v>28465</v>
      </c>
      <c r="E68" s="146"/>
      <c r="F68" s="146">
        <f>E68*D68</f>
        <v>0</v>
      </c>
    </row>
    <row r="69" spans="1:6" ht="30">
      <c r="A69" s="144">
        <v>7.2</v>
      </c>
      <c r="B69" s="158" t="s">
        <v>209</v>
      </c>
      <c r="C69" s="137" t="s">
        <v>208</v>
      </c>
      <c r="D69" s="145">
        <f>SUM(D61:D63,D57)*20</f>
        <v>500</v>
      </c>
      <c r="E69" s="146"/>
      <c r="F69" s="146">
        <f>E69*D69</f>
        <v>0</v>
      </c>
    </row>
    <row r="70" spans="1:6">
      <c r="A70" s="144">
        <v>7.3</v>
      </c>
      <c r="B70" s="158" t="s">
        <v>210</v>
      </c>
      <c r="C70" s="137" t="s">
        <v>208</v>
      </c>
      <c r="D70" s="145">
        <f>SUM(D37:D50)*10</f>
        <v>1140</v>
      </c>
      <c r="E70" s="146"/>
      <c r="F70" s="146">
        <f>E70*D70</f>
        <v>0</v>
      </c>
    </row>
    <row r="71" spans="1:6">
      <c r="A71" s="144">
        <v>7.4</v>
      </c>
      <c r="B71" s="158" t="s">
        <v>211</v>
      </c>
      <c r="C71" s="137" t="s">
        <v>208</v>
      </c>
      <c r="D71" s="145">
        <f>SUM(D37:D50)*35</f>
        <v>3990</v>
      </c>
      <c r="E71" s="146"/>
      <c r="F71" s="146">
        <f>E71*D71</f>
        <v>0</v>
      </c>
    </row>
    <row r="72" spans="1:6" ht="30">
      <c r="A72" s="144">
        <v>7.5</v>
      </c>
      <c r="B72" s="148" t="s">
        <v>212</v>
      </c>
      <c r="C72" s="137"/>
      <c r="D72" s="145"/>
      <c r="E72" s="146"/>
      <c r="F72" s="146"/>
    </row>
    <row r="73" spans="1:6">
      <c r="A73" s="144" t="s">
        <v>167</v>
      </c>
      <c r="B73" s="148" t="s">
        <v>213</v>
      </c>
      <c r="C73" s="137" t="s">
        <v>208</v>
      </c>
      <c r="D73" s="145">
        <f>SUM(D68:D70)/3</f>
        <v>10035</v>
      </c>
      <c r="E73" s="146"/>
      <c r="F73" s="146">
        <f>E73*D73</f>
        <v>0</v>
      </c>
    </row>
    <row r="74" spans="1:6">
      <c r="A74" s="144" t="s">
        <v>172</v>
      </c>
      <c r="B74" s="148" t="s">
        <v>214</v>
      </c>
      <c r="C74" s="137" t="s">
        <v>208</v>
      </c>
      <c r="D74" s="145">
        <v>5940</v>
      </c>
      <c r="E74" s="146"/>
      <c r="F74" s="146">
        <f>E74*D74</f>
        <v>0</v>
      </c>
    </row>
    <row r="75" spans="1:6">
      <c r="A75" s="160">
        <v>7.6</v>
      </c>
      <c r="B75" s="161" t="s">
        <v>215</v>
      </c>
      <c r="C75" s="137" t="s">
        <v>208</v>
      </c>
      <c r="D75" s="145">
        <f>SUM('IO Summary'!D134:G134)*2</f>
        <v>3862</v>
      </c>
      <c r="E75" s="146"/>
      <c r="F75" s="146">
        <f>E75*D75</f>
        <v>0</v>
      </c>
    </row>
    <row r="76" spans="1:6">
      <c r="A76" s="162"/>
      <c r="B76" s="148"/>
      <c r="C76" s="137"/>
      <c r="D76" s="163"/>
      <c r="E76" s="137"/>
      <c r="F76" s="137"/>
    </row>
    <row r="77" spans="1:6">
      <c r="A77" s="164"/>
      <c r="B77" s="165" t="s">
        <v>216</v>
      </c>
      <c r="C77" s="166"/>
      <c r="D77" s="167"/>
      <c r="E77" s="168"/>
      <c r="F77" s="169">
        <f>SUM(F8:F76)</f>
        <v>8754290</v>
      </c>
    </row>
    <row r="78" spans="1:6" s="123" customFormat="1">
      <c r="A78" s="170"/>
      <c r="B78" s="171" t="s">
        <v>295</v>
      </c>
      <c r="C78" s="172"/>
      <c r="D78" s="173"/>
      <c r="E78" s="174"/>
      <c r="F78" s="175"/>
    </row>
    <row r="79" spans="1:6">
      <c r="A79" s="176"/>
      <c r="B79" s="177" t="s">
        <v>217</v>
      </c>
      <c r="C79" s="137"/>
      <c r="D79" s="138"/>
      <c r="E79" s="137"/>
      <c r="F79" s="137"/>
    </row>
    <row r="80" spans="1:6" ht="32.25" customHeight="1">
      <c r="A80" s="176">
        <v>1</v>
      </c>
      <c r="B80" s="122" t="s">
        <v>218</v>
      </c>
      <c r="C80" s="137"/>
      <c r="D80" s="138"/>
      <c r="E80" s="137"/>
      <c r="F80" s="137"/>
    </row>
    <row r="81" spans="1:6" ht="32.25" customHeight="1">
      <c r="A81" s="176">
        <v>2</v>
      </c>
      <c r="B81" s="122" t="s">
        <v>245</v>
      </c>
      <c r="C81" s="137"/>
      <c r="D81" s="138"/>
      <c r="E81" s="137"/>
      <c r="F81" s="137"/>
    </row>
    <row r="82" spans="1:6" ht="32.25" customHeight="1">
      <c r="A82" s="176">
        <v>3</v>
      </c>
      <c r="B82" s="122" t="s">
        <v>219</v>
      </c>
      <c r="C82" s="137"/>
      <c r="D82" s="138"/>
      <c r="E82" s="137"/>
      <c r="F82" s="137"/>
    </row>
    <row r="83" spans="1:6" ht="32.25" customHeight="1">
      <c r="A83" s="176">
        <v>4</v>
      </c>
      <c r="B83" s="122" t="s">
        <v>220</v>
      </c>
      <c r="C83" s="137"/>
      <c r="D83" s="138"/>
      <c r="E83" s="139"/>
      <c r="F83" s="137"/>
    </row>
    <row r="84" spans="1:6" ht="32.25" customHeight="1">
      <c r="A84" s="176">
        <v>5</v>
      </c>
      <c r="B84" s="122" t="s">
        <v>221</v>
      </c>
      <c r="C84" s="137"/>
      <c r="D84" s="138"/>
      <c r="E84" s="139"/>
      <c r="F84" s="137"/>
    </row>
    <row r="85" spans="1:6" ht="18" customHeight="1">
      <c r="A85" s="176">
        <v>6</v>
      </c>
      <c r="B85" s="122" t="s">
        <v>222</v>
      </c>
      <c r="C85" s="137"/>
      <c r="D85" s="138"/>
      <c r="E85" s="139"/>
      <c r="F85" s="137"/>
    </row>
  </sheetData>
  <mergeCells count="2">
    <mergeCell ref="A1:F1"/>
    <mergeCell ref="A2:F2"/>
  </mergeCells>
  <printOptions horizontalCentered="1"/>
  <pageMargins left="7.874015748031496E-2" right="7.874015748031496E-2" top="0.74803149606299213" bottom="0.74803149606299213" header="0.31496062992125984" footer="0.31496062992125984"/>
  <pageSetup scale="91" orientation="landscape" r:id="rId1"/>
  <headerFooter>
    <oddHeader>&amp;L&amp;"-,Bold"&amp;10SUNIL NAYYAR CONSULTING ENGINEERS LLP&amp;R&amp;"-,Bold"&amp;10SQ-&amp;P</oddHeader>
    <oddFooter>&amp;L&amp;"-,Bold"&amp;10GALGOTIA UNIVERSITY-ADMIN BLOCK&amp;C&amp;1#&amp;"Arial,Regular"&amp;6&amp;K626469Internal&amp;R&amp;"-,Bold"&amp;10BMS WORKS</oddFooter>
  </headerFooter>
  <rowBreaks count="1" manualBreakCount="1">
    <brk id="1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Q139"/>
  <sheetViews>
    <sheetView showGridLines="0" view="pageBreakPreview" zoomScale="70" zoomScaleNormal="70" zoomScaleSheetLayoutView="70" workbookViewId="0">
      <pane ySplit="4" topLeftCell="A106" activePane="bottomLeft" state="frozen"/>
      <selection activeCell="B12" sqref="B12"/>
      <selection pane="bottomLeft" activeCell="B12" sqref="B12"/>
    </sheetView>
  </sheetViews>
  <sheetFormatPr defaultColWidth="9.140625" defaultRowHeight="12.75"/>
  <cols>
    <col min="1" max="1" width="6.140625" style="24" bestFit="1" customWidth="1"/>
    <col min="2" max="2" width="101.7109375" style="79" customWidth="1"/>
    <col min="3" max="3" width="5" style="99" bestFit="1" customWidth="1"/>
    <col min="4" max="4" width="6" style="99" bestFit="1" customWidth="1"/>
    <col min="5" max="5" width="5.140625" style="99" bestFit="1" customWidth="1"/>
    <col min="6" max="6" width="6.42578125" style="99" customWidth="1"/>
    <col min="7" max="7" width="9.28515625" style="24" customWidth="1"/>
    <col min="8" max="8" width="8.28515625" style="24" customWidth="1"/>
    <col min="9" max="10" width="46.85546875" style="23" customWidth="1"/>
    <col min="11" max="13" width="5.42578125" style="25" bestFit="1" customWidth="1"/>
    <col min="14" max="14" width="5.5703125" style="24" bestFit="1" customWidth="1"/>
    <col min="15" max="15" width="5.5703125" style="24" customWidth="1"/>
    <col min="16" max="16" width="5.5703125" style="13" customWidth="1"/>
    <col min="17" max="17" width="5.5703125" style="13" bestFit="1" customWidth="1"/>
    <col min="18" max="251" width="9.140625" style="13"/>
    <col min="252" max="252" width="6.140625" style="13" bestFit="1" customWidth="1"/>
    <col min="253" max="253" width="44.5703125" style="13" bestFit="1" customWidth="1"/>
    <col min="254" max="254" width="4.28515625" style="13" bestFit="1" customWidth="1"/>
    <col min="255" max="257" width="5.42578125" style="13" bestFit="1" customWidth="1"/>
    <col min="258" max="258" width="9" style="13" customWidth="1"/>
    <col min="259" max="259" width="10" style="13" customWidth="1"/>
    <col min="260" max="260" width="53.140625" style="13" customWidth="1"/>
    <col min="261" max="261" width="54.5703125" style="13" customWidth="1"/>
    <col min="262" max="262" width="5.5703125" style="13" bestFit="1" customWidth="1"/>
    <col min="263" max="266" width="5.42578125" style="13" bestFit="1" customWidth="1"/>
    <col min="267" max="267" width="5.5703125" style="13" bestFit="1" customWidth="1"/>
    <col min="268" max="270" width="5.42578125" style="13" bestFit="1" customWidth="1"/>
    <col min="271" max="273" width="5.5703125" style="13" bestFit="1" customWidth="1"/>
    <col min="274" max="507" width="9.140625" style="13"/>
    <col min="508" max="508" width="6.140625" style="13" bestFit="1" customWidth="1"/>
    <col min="509" max="509" width="44.5703125" style="13" bestFit="1" customWidth="1"/>
    <col min="510" max="510" width="4.28515625" style="13" bestFit="1" customWidth="1"/>
    <col min="511" max="513" width="5.42578125" style="13" bestFit="1" customWidth="1"/>
    <col min="514" max="514" width="9" style="13" customWidth="1"/>
    <col min="515" max="515" width="10" style="13" customWidth="1"/>
    <col min="516" max="516" width="53.140625" style="13" customWidth="1"/>
    <col min="517" max="517" width="54.5703125" style="13" customWidth="1"/>
    <col min="518" max="518" width="5.5703125" style="13" bestFit="1" customWidth="1"/>
    <col min="519" max="522" width="5.42578125" style="13" bestFit="1" customWidth="1"/>
    <col min="523" max="523" width="5.5703125" style="13" bestFit="1" customWidth="1"/>
    <col min="524" max="526" width="5.42578125" style="13" bestFit="1" customWidth="1"/>
    <col min="527" max="529" width="5.5703125" style="13" bestFit="1" customWidth="1"/>
    <col min="530" max="763" width="9.140625" style="13"/>
    <col min="764" max="764" width="6.140625" style="13" bestFit="1" customWidth="1"/>
    <col min="765" max="765" width="44.5703125" style="13" bestFit="1" customWidth="1"/>
    <col min="766" max="766" width="4.28515625" style="13" bestFit="1" customWidth="1"/>
    <col min="767" max="769" width="5.42578125" style="13" bestFit="1" customWidth="1"/>
    <col min="770" max="770" width="9" style="13" customWidth="1"/>
    <col min="771" max="771" width="10" style="13" customWidth="1"/>
    <col min="772" max="772" width="53.140625" style="13" customWidth="1"/>
    <col min="773" max="773" width="54.5703125" style="13" customWidth="1"/>
    <col min="774" max="774" width="5.5703125" style="13" bestFit="1" customWidth="1"/>
    <col min="775" max="778" width="5.42578125" style="13" bestFit="1" customWidth="1"/>
    <col min="779" max="779" width="5.5703125" style="13" bestFit="1" customWidth="1"/>
    <col min="780" max="782" width="5.42578125" style="13" bestFit="1" customWidth="1"/>
    <col min="783" max="785" width="5.5703125" style="13" bestFit="1" customWidth="1"/>
    <col min="786" max="1019" width="9.140625" style="13"/>
    <col min="1020" max="1020" width="6.140625" style="13" bestFit="1" customWidth="1"/>
    <col min="1021" max="1021" width="44.5703125" style="13" bestFit="1" customWidth="1"/>
    <col min="1022" max="1022" width="4.28515625" style="13" bestFit="1" customWidth="1"/>
    <col min="1023" max="1025" width="5.42578125" style="13" bestFit="1" customWidth="1"/>
    <col min="1026" max="1026" width="9" style="13" customWidth="1"/>
    <col min="1027" max="1027" width="10" style="13" customWidth="1"/>
    <col min="1028" max="1028" width="53.140625" style="13" customWidth="1"/>
    <col min="1029" max="1029" width="54.5703125" style="13" customWidth="1"/>
    <col min="1030" max="1030" width="5.5703125" style="13" bestFit="1" customWidth="1"/>
    <col min="1031" max="1034" width="5.42578125" style="13" bestFit="1" customWidth="1"/>
    <col min="1035" max="1035" width="5.5703125" style="13" bestFit="1" customWidth="1"/>
    <col min="1036" max="1038" width="5.42578125" style="13" bestFit="1" customWidth="1"/>
    <col min="1039" max="1041" width="5.5703125" style="13" bestFit="1" customWidth="1"/>
    <col min="1042" max="1275" width="9.140625" style="13"/>
    <col min="1276" max="1276" width="6.140625" style="13" bestFit="1" customWidth="1"/>
    <col min="1277" max="1277" width="44.5703125" style="13" bestFit="1" customWidth="1"/>
    <col min="1278" max="1278" width="4.28515625" style="13" bestFit="1" customWidth="1"/>
    <col min="1279" max="1281" width="5.42578125" style="13" bestFit="1" customWidth="1"/>
    <col min="1282" max="1282" width="9" style="13" customWidth="1"/>
    <col min="1283" max="1283" width="10" style="13" customWidth="1"/>
    <col min="1284" max="1284" width="53.140625" style="13" customWidth="1"/>
    <col min="1285" max="1285" width="54.5703125" style="13" customWidth="1"/>
    <col min="1286" max="1286" width="5.5703125" style="13" bestFit="1" customWidth="1"/>
    <col min="1287" max="1290" width="5.42578125" style="13" bestFit="1" customWidth="1"/>
    <col min="1291" max="1291" width="5.5703125" style="13" bestFit="1" customWidth="1"/>
    <col min="1292" max="1294" width="5.42578125" style="13" bestFit="1" customWidth="1"/>
    <col min="1295" max="1297" width="5.5703125" style="13" bestFit="1" customWidth="1"/>
    <col min="1298" max="1531" width="9.140625" style="13"/>
    <col min="1532" max="1532" width="6.140625" style="13" bestFit="1" customWidth="1"/>
    <col min="1533" max="1533" width="44.5703125" style="13" bestFit="1" customWidth="1"/>
    <col min="1534" max="1534" width="4.28515625" style="13" bestFit="1" customWidth="1"/>
    <col min="1535" max="1537" width="5.42578125" style="13" bestFit="1" customWidth="1"/>
    <col min="1538" max="1538" width="9" style="13" customWidth="1"/>
    <col min="1539" max="1539" width="10" style="13" customWidth="1"/>
    <col min="1540" max="1540" width="53.140625" style="13" customWidth="1"/>
    <col min="1541" max="1541" width="54.5703125" style="13" customWidth="1"/>
    <col min="1542" max="1542" width="5.5703125" style="13" bestFit="1" customWidth="1"/>
    <col min="1543" max="1546" width="5.42578125" style="13" bestFit="1" customWidth="1"/>
    <col min="1547" max="1547" width="5.5703125" style="13" bestFit="1" customWidth="1"/>
    <col min="1548" max="1550" width="5.42578125" style="13" bestFit="1" customWidth="1"/>
    <col min="1551" max="1553" width="5.5703125" style="13" bestFit="1" customWidth="1"/>
    <col min="1554" max="1787" width="9.140625" style="13"/>
    <col min="1788" max="1788" width="6.140625" style="13" bestFit="1" customWidth="1"/>
    <col min="1789" max="1789" width="44.5703125" style="13" bestFit="1" customWidth="1"/>
    <col min="1790" max="1790" width="4.28515625" style="13" bestFit="1" customWidth="1"/>
    <col min="1791" max="1793" width="5.42578125" style="13" bestFit="1" customWidth="1"/>
    <col min="1794" max="1794" width="9" style="13" customWidth="1"/>
    <col min="1795" max="1795" width="10" style="13" customWidth="1"/>
    <col min="1796" max="1796" width="53.140625" style="13" customWidth="1"/>
    <col min="1797" max="1797" width="54.5703125" style="13" customWidth="1"/>
    <col min="1798" max="1798" width="5.5703125" style="13" bestFit="1" customWidth="1"/>
    <col min="1799" max="1802" width="5.42578125" style="13" bestFit="1" customWidth="1"/>
    <col min="1803" max="1803" width="5.5703125" style="13" bestFit="1" customWidth="1"/>
    <col min="1804" max="1806" width="5.42578125" style="13" bestFit="1" customWidth="1"/>
    <col min="1807" max="1809" width="5.5703125" style="13" bestFit="1" customWidth="1"/>
    <col min="1810" max="2043" width="9.140625" style="13"/>
    <col min="2044" max="2044" width="6.140625" style="13" bestFit="1" customWidth="1"/>
    <col min="2045" max="2045" width="44.5703125" style="13" bestFit="1" customWidth="1"/>
    <col min="2046" max="2046" width="4.28515625" style="13" bestFit="1" customWidth="1"/>
    <col min="2047" max="2049" width="5.42578125" style="13" bestFit="1" customWidth="1"/>
    <col min="2050" max="2050" width="9" style="13" customWidth="1"/>
    <col min="2051" max="2051" width="10" style="13" customWidth="1"/>
    <col min="2052" max="2052" width="53.140625" style="13" customWidth="1"/>
    <col min="2053" max="2053" width="54.5703125" style="13" customWidth="1"/>
    <col min="2054" max="2054" width="5.5703125" style="13" bestFit="1" customWidth="1"/>
    <col min="2055" max="2058" width="5.42578125" style="13" bestFit="1" customWidth="1"/>
    <col min="2059" max="2059" width="5.5703125" style="13" bestFit="1" customWidth="1"/>
    <col min="2060" max="2062" width="5.42578125" style="13" bestFit="1" customWidth="1"/>
    <col min="2063" max="2065" width="5.5703125" style="13" bestFit="1" customWidth="1"/>
    <col min="2066" max="2299" width="9.140625" style="13"/>
    <col min="2300" max="2300" width="6.140625" style="13" bestFit="1" customWidth="1"/>
    <col min="2301" max="2301" width="44.5703125" style="13" bestFit="1" customWidth="1"/>
    <col min="2302" max="2302" width="4.28515625" style="13" bestFit="1" customWidth="1"/>
    <col min="2303" max="2305" width="5.42578125" style="13" bestFit="1" customWidth="1"/>
    <col min="2306" max="2306" width="9" style="13" customWidth="1"/>
    <col min="2307" max="2307" width="10" style="13" customWidth="1"/>
    <col min="2308" max="2308" width="53.140625" style="13" customWidth="1"/>
    <col min="2309" max="2309" width="54.5703125" style="13" customWidth="1"/>
    <col min="2310" max="2310" width="5.5703125" style="13" bestFit="1" customWidth="1"/>
    <col min="2311" max="2314" width="5.42578125" style="13" bestFit="1" customWidth="1"/>
    <col min="2315" max="2315" width="5.5703125" style="13" bestFit="1" customWidth="1"/>
    <col min="2316" max="2318" width="5.42578125" style="13" bestFit="1" customWidth="1"/>
    <col min="2319" max="2321" width="5.5703125" style="13" bestFit="1" customWidth="1"/>
    <col min="2322" max="2555" width="9.140625" style="13"/>
    <col min="2556" max="2556" width="6.140625" style="13" bestFit="1" customWidth="1"/>
    <col min="2557" max="2557" width="44.5703125" style="13" bestFit="1" customWidth="1"/>
    <col min="2558" max="2558" width="4.28515625" style="13" bestFit="1" customWidth="1"/>
    <col min="2559" max="2561" width="5.42578125" style="13" bestFit="1" customWidth="1"/>
    <col min="2562" max="2562" width="9" style="13" customWidth="1"/>
    <col min="2563" max="2563" width="10" style="13" customWidth="1"/>
    <col min="2564" max="2564" width="53.140625" style="13" customWidth="1"/>
    <col min="2565" max="2565" width="54.5703125" style="13" customWidth="1"/>
    <col min="2566" max="2566" width="5.5703125" style="13" bestFit="1" customWidth="1"/>
    <col min="2567" max="2570" width="5.42578125" style="13" bestFit="1" customWidth="1"/>
    <col min="2571" max="2571" width="5.5703125" style="13" bestFit="1" customWidth="1"/>
    <col min="2572" max="2574" width="5.42578125" style="13" bestFit="1" customWidth="1"/>
    <col min="2575" max="2577" width="5.5703125" style="13" bestFit="1" customWidth="1"/>
    <col min="2578" max="2811" width="9.140625" style="13"/>
    <col min="2812" max="2812" width="6.140625" style="13" bestFit="1" customWidth="1"/>
    <col min="2813" max="2813" width="44.5703125" style="13" bestFit="1" customWidth="1"/>
    <col min="2814" max="2814" width="4.28515625" style="13" bestFit="1" customWidth="1"/>
    <col min="2815" max="2817" width="5.42578125" style="13" bestFit="1" customWidth="1"/>
    <col min="2818" max="2818" width="9" style="13" customWidth="1"/>
    <col min="2819" max="2819" width="10" style="13" customWidth="1"/>
    <col min="2820" max="2820" width="53.140625" style="13" customWidth="1"/>
    <col min="2821" max="2821" width="54.5703125" style="13" customWidth="1"/>
    <col min="2822" max="2822" width="5.5703125" style="13" bestFit="1" customWidth="1"/>
    <col min="2823" max="2826" width="5.42578125" style="13" bestFit="1" customWidth="1"/>
    <col min="2827" max="2827" width="5.5703125" style="13" bestFit="1" customWidth="1"/>
    <col min="2828" max="2830" width="5.42578125" style="13" bestFit="1" customWidth="1"/>
    <col min="2831" max="2833" width="5.5703125" style="13" bestFit="1" customWidth="1"/>
    <col min="2834" max="3067" width="9.140625" style="13"/>
    <col min="3068" max="3068" width="6.140625" style="13" bestFit="1" customWidth="1"/>
    <col min="3069" max="3069" width="44.5703125" style="13" bestFit="1" customWidth="1"/>
    <col min="3070" max="3070" width="4.28515625" style="13" bestFit="1" customWidth="1"/>
    <col min="3071" max="3073" width="5.42578125" style="13" bestFit="1" customWidth="1"/>
    <col min="3074" max="3074" width="9" style="13" customWidth="1"/>
    <col min="3075" max="3075" width="10" style="13" customWidth="1"/>
    <col min="3076" max="3076" width="53.140625" style="13" customWidth="1"/>
    <col min="3077" max="3077" width="54.5703125" style="13" customWidth="1"/>
    <col min="3078" max="3078" width="5.5703125" style="13" bestFit="1" customWidth="1"/>
    <col min="3079" max="3082" width="5.42578125" style="13" bestFit="1" customWidth="1"/>
    <col min="3083" max="3083" width="5.5703125" style="13" bestFit="1" customWidth="1"/>
    <col min="3084" max="3086" width="5.42578125" style="13" bestFit="1" customWidth="1"/>
    <col min="3087" max="3089" width="5.5703125" style="13" bestFit="1" customWidth="1"/>
    <col min="3090" max="3323" width="9.140625" style="13"/>
    <col min="3324" max="3324" width="6.140625" style="13" bestFit="1" customWidth="1"/>
    <col min="3325" max="3325" width="44.5703125" style="13" bestFit="1" customWidth="1"/>
    <col min="3326" max="3326" width="4.28515625" style="13" bestFit="1" customWidth="1"/>
    <col min="3327" max="3329" width="5.42578125" style="13" bestFit="1" customWidth="1"/>
    <col min="3330" max="3330" width="9" style="13" customWidth="1"/>
    <col min="3331" max="3331" width="10" style="13" customWidth="1"/>
    <col min="3332" max="3332" width="53.140625" style="13" customWidth="1"/>
    <col min="3333" max="3333" width="54.5703125" style="13" customWidth="1"/>
    <col min="3334" max="3334" width="5.5703125" style="13" bestFit="1" customWidth="1"/>
    <col min="3335" max="3338" width="5.42578125" style="13" bestFit="1" customWidth="1"/>
    <col min="3339" max="3339" width="5.5703125" style="13" bestFit="1" customWidth="1"/>
    <col min="3340" max="3342" width="5.42578125" style="13" bestFit="1" customWidth="1"/>
    <col min="3343" max="3345" width="5.5703125" style="13" bestFit="1" customWidth="1"/>
    <col min="3346" max="3579" width="9.140625" style="13"/>
    <col min="3580" max="3580" width="6.140625" style="13" bestFit="1" customWidth="1"/>
    <col min="3581" max="3581" width="44.5703125" style="13" bestFit="1" customWidth="1"/>
    <col min="3582" max="3582" width="4.28515625" style="13" bestFit="1" customWidth="1"/>
    <col min="3583" max="3585" width="5.42578125" style="13" bestFit="1" customWidth="1"/>
    <col min="3586" max="3586" width="9" style="13" customWidth="1"/>
    <col min="3587" max="3587" width="10" style="13" customWidth="1"/>
    <col min="3588" max="3588" width="53.140625" style="13" customWidth="1"/>
    <col min="3589" max="3589" width="54.5703125" style="13" customWidth="1"/>
    <col min="3590" max="3590" width="5.5703125" style="13" bestFit="1" customWidth="1"/>
    <col min="3591" max="3594" width="5.42578125" style="13" bestFit="1" customWidth="1"/>
    <col min="3595" max="3595" width="5.5703125" style="13" bestFit="1" customWidth="1"/>
    <col min="3596" max="3598" width="5.42578125" style="13" bestFit="1" customWidth="1"/>
    <col min="3599" max="3601" width="5.5703125" style="13" bestFit="1" customWidth="1"/>
    <col min="3602" max="3835" width="9.140625" style="13"/>
    <col min="3836" max="3836" width="6.140625" style="13" bestFit="1" customWidth="1"/>
    <col min="3837" max="3837" width="44.5703125" style="13" bestFit="1" customWidth="1"/>
    <col min="3838" max="3838" width="4.28515625" style="13" bestFit="1" customWidth="1"/>
    <col min="3839" max="3841" width="5.42578125" style="13" bestFit="1" customWidth="1"/>
    <col min="3842" max="3842" width="9" style="13" customWidth="1"/>
    <col min="3843" max="3843" width="10" style="13" customWidth="1"/>
    <col min="3844" max="3844" width="53.140625" style="13" customWidth="1"/>
    <col min="3845" max="3845" width="54.5703125" style="13" customWidth="1"/>
    <col min="3846" max="3846" width="5.5703125" style="13" bestFit="1" customWidth="1"/>
    <col min="3847" max="3850" width="5.42578125" style="13" bestFit="1" customWidth="1"/>
    <col min="3851" max="3851" width="5.5703125" style="13" bestFit="1" customWidth="1"/>
    <col min="3852" max="3854" width="5.42578125" style="13" bestFit="1" customWidth="1"/>
    <col min="3855" max="3857" width="5.5703125" style="13" bestFit="1" customWidth="1"/>
    <col min="3858" max="4091" width="9.140625" style="13"/>
    <col min="4092" max="4092" width="6.140625" style="13" bestFit="1" customWidth="1"/>
    <col min="4093" max="4093" width="44.5703125" style="13" bestFit="1" customWidth="1"/>
    <col min="4094" max="4094" width="4.28515625" style="13" bestFit="1" customWidth="1"/>
    <col min="4095" max="4097" width="5.42578125" style="13" bestFit="1" customWidth="1"/>
    <col min="4098" max="4098" width="9" style="13" customWidth="1"/>
    <col min="4099" max="4099" width="10" style="13" customWidth="1"/>
    <col min="4100" max="4100" width="53.140625" style="13" customWidth="1"/>
    <col min="4101" max="4101" width="54.5703125" style="13" customWidth="1"/>
    <col min="4102" max="4102" width="5.5703125" style="13" bestFit="1" customWidth="1"/>
    <col min="4103" max="4106" width="5.42578125" style="13" bestFit="1" customWidth="1"/>
    <col min="4107" max="4107" width="5.5703125" style="13" bestFit="1" customWidth="1"/>
    <col min="4108" max="4110" width="5.42578125" style="13" bestFit="1" customWidth="1"/>
    <col min="4111" max="4113" width="5.5703125" style="13" bestFit="1" customWidth="1"/>
    <col min="4114" max="4347" width="9.140625" style="13"/>
    <col min="4348" max="4348" width="6.140625" style="13" bestFit="1" customWidth="1"/>
    <col min="4349" max="4349" width="44.5703125" style="13" bestFit="1" customWidth="1"/>
    <col min="4350" max="4350" width="4.28515625" style="13" bestFit="1" customWidth="1"/>
    <col min="4351" max="4353" width="5.42578125" style="13" bestFit="1" customWidth="1"/>
    <col min="4354" max="4354" width="9" style="13" customWidth="1"/>
    <col min="4355" max="4355" width="10" style="13" customWidth="1"/>
    <col min="4356" max="4356" width="53.140625" style="13" customWidth="1"/>
    <col min="4357" max="4357" width="54.5703125" style="13" customWidth="1"/>
    <col min="4358" max="4358" width="5.5703125" style="13" bestFit="1" customWidth="1"/>
    <col min="4359" max="4362" width="5.42578125" style="13" bestFit="1" customWidth="1"/>
    <col min="4363" max="4363" width="5.5703125" style="13" bestFit="1" customWidth="1"/>
    <col min="4364" max="4366" width="5.42578125" style="13" bestFit="1" customWidth="1"/>
    <col min="4367" max="4369" width="5.5703125" style="13" bestFit="1" customWidth="1"/>
    <col min="4370" max="4603" width="9.140625" style="13"/>
    <col min="4604" max="4604" width="6.140625" style="13" bestFit="1" customWidth="1"/>
    <col min="4605" max="4605" width="44.5703125" style="13" bestFit="1" customWidth="1"/>
    <col min="4606" max="4606" width="4.28515625" style="13" bestFit="1" customWidth="1"/>
    <col min="4607" max="4609" width="5.42578125" style="13" bestFit="1" customWidth="1"/>
    <col min="4610" max="4610" width="9" style="13" customWidth="1"/>
    <col min="4611" max="4611" width="10" style="13" customWidth="1"/>
    <col min="4612" max="4612" width="53.140625" style="13" customWidth="1"/>
    <col min="4613" max="4613" width="54.5703125" style="13" customWidth="1"/>
    <col min="4614" max="4614" width="5.5703125" style="13" bestFit="1" customWidth="1"/>
    <col min="4615" max="4618" width="5.42578125" style="13" bestFit="1" customWidth="1"/>
    <col min="4619" max="4619" width="5.5703125" style="13" bestFit="1" customWidth="1"/>
    <col min="4620" max="4622" width="5.42578125" style="13" bestFit="1" customWidth="1"/>
    <col min="4623" max="4625" width="5.5703125" style="13" bestFit="1" customWidth="1"/>
    <col min="4626" max="4859" width="9.140625" style="13"/>
    <col min="4860" max="4860" width="6.140625" style="13" bestFit="1" customWidth="1"/>
    <col min="4861" max="4861" width="44.5703125" style="13" bestFit="1" customWidth="1"/>
    <col min="4862" max="4862" width="4.28515625" style="13" bestFit="1" customWidth="1"/>
    <col min="4863" max="4865" width="5.42578125" style="13" bestFit="1" customWidth="1"/>
    <col min="4866" max="4866" width="9" style="13" customWidth="1"/>
    <col min="4867" max="4867" width="10" style="13" customWidth="1"/>
    <col min="4868" max="4868" width="53.140625" style="13" customWidth="1"/>
    <col min="4869" max="4869" width="54.5703125" style="13" customWidth="1"/>
    <col min="4870" max="4870" width="5.5703125" style="13" bestFit="1" customWidth="1"/>
    <col min="4871" max="4874" width="5.42578125" style="13" bestFit="1" customWidth="1"/>
    <col min="4875" max="4875" width="5.5703125" style="13" bestFit="1" customWidth="1"/>
    <col min="4876" max="4878" width="5.42578125" style="13" bestFit="1" customWidth="1"/>
    <col min="4879" max="4881" width="5.5703125" style="13" bestFit="1" customWidth="1"/>
    <col min="4882" max="5115" width="9.140625" style="13"/>
    <col min="5116" max="5116" width="6.140625" style="13" bestFit="1" customWidth="1"/>
    <col min="5117" max="5117" width="44.5703125" style="13" bestFit="1" customWidth="1"/>
    <col min="5118" max="5118" width="4.28515625" style="13" bestFit="1" customWidth="1"/>
    <col min="5119" max="5121" width="5.42578125" style="13" bestFit="1" customWidth="1"/>
    <col min="5122" max="5122" width="9" style="13" customWidth="1"/>
    <col min="5123" max="5123" width="10" style="13" customWidth="1"/>
    <col min="5124" max="5124" width="53.140625" style="13" customWidth="1"/>
    <col min="5125" max="5125" width="54.5703125" style="13" customWidth="1"/>
    <col min="5126" max="5126" width="5.5703125" style="13" bestFit="1" customWidth="1"/>
    <col min="5127" max="5130" width="5.42578125" style="13" bestFit="1" customWidth="1"/>
    <col min="5131" max="5131" width="5.5703125" style="13" bestFit="1" customWidth="1"/>
    <col min="5132" max="5134" width="5.42578125" style="13" bestFit="1" customWidth="1"/>
    <col min="5135" max="5137" width="5.5703125" style="13" bestFit="1" customWidth="1"/>
    <col min="5138" max="5371" width="9.140625" style="13"/>
    <col min="5372" max="5372" width="6.140625" style="13" bestFit="1" customWidth="1"/>
    <col min="5373" max="5373" width="44.5703125" style="13" bestFit="1" customWidth="1"/>
    <col min="5374" max="5374" width="4.28515625" style="13" bestFit="1" customWidth="1"/>
    <col min="5375" max="5377" width="5.42578125" style="13" bestFit="1" customWidth="1"/>
    <col min="5378" max="5378" width="9" style="13" customWidth="1"/>
    <col min="5379" max="5379" width="10" style="13" customWidth="1"/>
    <col min="5380" max="5380" width="53.140625" style="13" customWidth="1"/>
    <col min="5381" max="5381" width="54.5703125" style="13" customWidth="1"/>
    <col min="5382" max="5382" width="5.5703125" style="13" bestFit="1" customWidth="1"/>
    <col min="5383" max="5386" width="5.42578125" style="13" bestFit="1" customWidth="1"/>
    <col min="5387" max="5387" width="5.5703125" style="13" bestFit="1" customWidth="1"/>
    <col min="5388" max="5390" width="5.42578125" style="13" bestFit="1" customWidth="1"/>
    <col min="5391" max="5393" width="5.5703125" style="13" bestFit="1" customWidth="1"/>
    <col min="5394" max="5627" width="9.140625" style="13"/>
    <col min="5628" max="5628" width="6.140625" style="13" bestFit="1" customWidth="1"/>
    <col min="5629" max="5629" width="44.5703125" style="13" bestFit="1" customWidth="1"/>
    <col min="5630" max="5630" width="4.28515625" style="13" bestFit="1" customWidth="1"/>
    <col min="5631" max="5633" width="5.42578125" style="13" bestFit="1" customWidth="1"/>
    <col min="5634" max="5634" width="9" style="13" customWidth="1"/>
    <col min="5635" max="5635" width="10" style="13" customWidth="1"/>
    <col min="5636" max="5636" width="53.140625" style="13" customWidth="1"/>
    <col min="5637" max="5637" width="54.5703125" style="13" customWidth="1"/>
    <col min="5638" max="5638" width="5.5703125" style="13" bestFit="1" customWidth="1"/>
    <col min="5639" max="5642" width="5.42578125" style="13" bestFit="1" customWidth="1"/>
    <col min="5643" max="5643" width="5.5703125" style="13" bestFit="1" customWidth="1"/>
    <col min="5644" max="5646" width="5.42578125" style="13" bestFit="1" customWidth="1"/>
    <col min="5647" max="5649" width="5.5703125" style="13" bestFit="1" customWidth="1"/>
    <col min="5650" max="5883" width="9.140625" style="13"/>
    <col min="5884" max="5884" width="6.140625" style="13" bestFit="1" customWidth="1"/>
    <col min="5885" max="5885" width="44.5703125" style="13" bestFit="1" customWidth="1"/>
    <col min="5886" max="5886" width="4.28515625" style="13" bestFit="1" customWidth="1"/>
    <col min="5887" max="5889" width="5.42578125" style="13" bestFit="1" customWidth="1"/>
    <col min="5890" max="5890" width="9" style="13" customWidth="1"/>
    <col min="5891" max="5891" width="10" style="13" customWidth="1"/>
    <col min="5892" max="5892" width="53.140625" style="13" customWidth="1"/>
    <col min="5893" max="5893" width="54.5703125" style="13" customWidth="1"/>
    <col min="5894" max="5894" width="5.5703125" style="13" bestFit="1" customWidth="1"/>
    <col min="5895" max="5898" width="5.42578125" style="13" bestFit="1" customWidth="1"/>
    <col min="5899" max="5899" width="5.5703125" style="13" bestFit="1" customWidth="1"/>
    <col min="5900" max="5902" width="5.42578125" style="13" bestFit="1" customWidth="1"/>
    <col min="5903" max="5905" width="5.5703125" style="13" bestFit="1" customWidth="1"/>
    <col min="5906" max="6139" width="9.140625" style="13"/>
    <col min="6140" max="6140" width="6.140625" style="13" bestFit="1" customWidth="1"/>
    <col min="6141" max="6141" width="44.5703125" style="13" bestFit="1" customWidth="1"/>
    <col min="6142" max="6142" width="4.28515625" style="13" bestFit="1" customWidth="1"/>
    <col min="6143" max="6145" width="5.42578125" style="13" bestFit="1" customWidth="1"/>
    <col min="6146" max="6146" width="9" style="13" customWidth="1"/>
    <col min="6147" max="6147" width="10" style="13" customWidth="1"/>
    <col min="6148" max="6148" width="53.140625" style="13" customWidth="1"/>
    <col min="6149" max="6149" width="54.5703125" style="13" customWidth="1"/>
    <col min="6150" max="6150" width="5.5703125" style="13" bestFit="1" customWidth="1"/>
    <col min="6151" max="6154" width="5.42578125" style="13" bestFit="1" customWidth="1"/>
    <col min="6155" max="6155" width="5.5703125" style="13" bestFit="1" customWidth="1"/>
    <col min="6156" max="6158" width="5.42578125" style="13" bestFit="1" customWidth="1"/>
    <col min="6159" max="6161" width="5.5703125" style="13" bestFit="1" customWidth="1"/>
    <col min="6162" max="6395" width="9.140625" style="13"/>
    <col min="6396" max="6396" width="6.140625" style="13" bestFit="1" customWidth="1"/>
    <col min="6397" max="6397" width="44.5703125" style="13" bestFit="1" customWidth="1"/>
    <col min="6398" max="6398" width="4.28515625" style="13" bestFit="1" customWidth="1"/>
    <col min="6399" max="6401" width="5.42578125" style="13" bestFit="1" customWidth="1"/>
    <col min="6402" max="6402" width="9" style="13" customWidth="1"/>
    <col min="6403" max="6403" width="10" style="13" customWidth="1"/>
    <col min="6404" max="6404" width="53.140625" style="13" customWidth="1"/>
    <col min="6405" max="6405" width="54.5703125" style="13" customWidth="1"/>
    <col min="6406" max="6406" width="5.5703125" style="13" bestFit="1" customWidth="1"/>
    <col min="6407" max="6410" width="5.42578125" style="13" bestFit="1" customWidth="1"/>
    <col min="6411" max="6411" width="5.5703125" style="13" bestFit="1" customWidth="1"/>
    <col min="6412" max="6414" width="5.42578125" style="13" bestFit="1" customWidth="1"/>
    <col min="6415" max="6417" width="5.5703125" style="13" bestFit="1" customWidth="1"/>
    <col min="6418" max="6651" width="9.140625" style="13"/>
    <col min="6652" max="6652" width="6.140625" style="13" bestFit="1" customWidth="1"/>
    <col min="6653" max="6653" width="44.5703125" style="13" bestFit="1" customWidth="1"/>
    <col min="6654" max="6654" width="4.28515625" style="13" bestFit="1" customWidth="1"/>
    <col min="6655" max="6657" width="5.42578125" style="13" bestFit="1" customWidth="1"/>
    <col min="6658" max="6658" width="9" style="13" customWidth="1"/>
    <col min="6659" max="6659" width="10" style="13" customWidth="1"/>
    <col min="6660" max="6660" width="53.140625" style="13" customWidth="1"/>
    <col min="6661" max="6661" width="54.5703125" style="13" customWidth="1"/>
    <col min="6662" max="6662" width="5.5703125" style="13" bestFit="1" customWidth="1"/>
    <col min="6663" max="6666" width="5.42578125" style="13" bestFit="1" customWidth="1"/>
    <col min="6667" max="6667" width="5.5703125" style="13" bestFit="1" customWidth="1"/>
    <col min="6668" max="6670" width="5.42578125" style="13" bestFit="1" customWidth="1"/>
    <col min="6671" max="6673" width="5.5703125" style="13" bestFit="1" customWidth="1"/>
    <col min="6674" max="6907" width="9.140625" style="13"/>
    <col min="6908" max="6908" width="6.140625" style="13" bestFit="1" customWidth="1"/>
    <col min="6909" max="6909" width="44.5703125" style="13" bestFit="1" customWidth="1"/>
    <col min="6910" max="6910" width="4.28515625" style="13" bestFit="1" customWidth="1"/>
    <col min="6911" max="6913" width="5.42578125" style="13" bestFit="1" customWidth="1"/>
    <col min="6914" max="6914" width="9" style="13" customWidth="1"/>
    <col min="6915" max="6915" width="10" style="13" customWidth="1"/>
    <col min="6916" max="6916" width="53.140625" style="13" customWidth="1"/>
    <col min="6917" max="6917" width="54.5703125" style="13" customWidth="1"/>
    <col min="6918" max="6918" width="5.5703125" style="13" bestFit="1" customWidth="1"/>
    <col min="6919" max="6922" width="5.42578125" style="13" bestFit="1" customWidth="1"/>
    <col min="6923" max="6923" width="5.5703125" style="13" bestFit="1" customWidth="1"/>
    <col min="6924" max="6926" width="5.42578125" style="13" bestFit="1" customWidth="1"/>
    <col min="6927" max="6929" width="5.5703125" style="13" bestFit="1" customWidth="1"/>
    <col min="6930" max="7163" width="9.140625" style="13"/>
    <col min="7164" max="7164" width="6.140625" style="13" bestFit="1" customWidth="1"/>
    <col min="7165" max="7165" width="44.5703125" style="13" bestFit="1" customWidth="1"/>
    <col min="7166" max="7166" width="4.28515625" style="13" bestFit="1" customWidth="1"/>
    <col min="7167" max="7169" width="5.42578125" style="13" bestFit="1" customWidth="1"/>
    <col min="7170" max="7170" width="9" style="13" customWidth="1"/>
    <col min="7171" max="7171" width="10" style="13" customWidth="1"/>
    <col min="7172" max="7172" width="53.140625" style="13" customWidth="1"/>
    <col min="7173" max="7173" width="54.5703125" style="13" customWidth="1"/>
    <col min="7174" max="7174" width="5.5703125" style="13" bestFit="1" customWidth="1"/>
    <col min="7175" max="7178" width="5.42578125" style="13" bestFit="1" customWidth="1"/>
    <col min="7179" max="7179" width="5.5703125" style="13" bestFit="1" customWidth="1"/>
    <col min="7180" max="7182" width="5.42578125" style="13" bestFit="1" customWidth="1"/>
    <col min="7183" max="7185" width="5.5703125" style="13" bestFit="1" customWidth="1"/>
    <col min="7186" max="7419" width="9.140625" style="13"/>
    <col min="7420" max="7420" width="6.140625" style="13" bestFit="1" customWidth="1"/>
    <col min="7421" max="7421" width="44.5703125" style="13" bestFit="1" customWidth="1"/>
    <col min="7422" max="7422" width="4.28515625" style="13" bestFit="1" customWidth="1"/>
    <col min="7423" max="7425" width="5.42578125" style="13" bestFit="1" customWidth="1"/>
    <col min="7426" max="7426" width="9" style="13" customWidth="1"/>
    <col min="7427" max="7427" width="10" style="13" customWidth="1"/>
    <col min="7428" max="7428" width="53.140625" style="13" customWidth="1"/>
    <col min="7429" max="7429" width="54.5703125" style="13" customWidth="1"/>
    <col min="7430" max="7430" width="5.5703125" style="13" bestFit="1" customWidth="1"/>
    <col min="7431" max="7434" width="5.42578125" style="13" bestFit="1" customWidth="1"/>
    <col min="7435" max="7435" width="5.5703125" style="13" bestFit="1" customWidth="1"/>
    <col min="7436" max="7438" width="5.42578125" style="13" bestFit="1" customWidth="1"/>
    <col min="7439" max="7441" width="5.5703125" style="13" bestFit="1" customWidth="1"/>
    <col min="7442" max="7675" width="9.140625" style="13"/>
    <col min="7676" max="7676" width="6.140625" style="13" bestFit="1" customWidth="1"/>
    <col min="7677" max="7677" width="44.5703125" style="13" bestFit="1" customWidth="1"/>
    <col min="7678" max="7678" width="4.28515625" style="13" bestFit="1" customWidth="1"/>
    <col min="7679" max="7681" width="5.42578125" style="13" bestFit="1" customWidth="1"/>
    <col min="7682" max="7682" width="9" style="13" customWidth="1"/>
    <col min="7683" max="7683" width="10" style="13" customWidth="1"/>
    <col min="7684" max="7684" width="53.140625" style="13" customWidth="1"/>
    <col min="7685" max="7685" width="54.5703125" style="13" customWidth="1"/>
    <col min="7686" max="7686" width="5.5703125" style="13" bestFit="1" customWidth="1"/>
    <col min="7687" max="7690" width="5.42578125" style="13" bestFit="1" customWidth="1"/>
    <col min="7691" max="7691" width="5.5703125" style="13" bestFit="1" customWidth="1"/>
    <col min="7692" max="7694" width="5.42578125" style="13" bestFit="1" customWidth="1"/>
    <col min="7695" max="7697" width="5.5703125" style="13" bestFit="1" customWidth="1"/>
    <col min="7698" max="7931" width="9.140625" style="13"/>
    <col min="7932" max="7932" width="6.140625" style="13" bestFit="1" customWidth="1"/>
    <col min="7933" max="7933" width="44.5703125" style="13" bestFit="1" customWidth="1"/>
    <col min="7934" max="7934" width="4.28515625" style="13" bestFit="1" customWidth="1"/>
    <col min="7935" max="7937" width="5.42578125" style="13" bestFit="1" customWidth="1"/>
    <col min="7938" max="7938" width="9" style="13" customWidth="1"/>
    <col min="7939" max="7939" width="10" style="13" customWidth="1"/>
    <col min="7940" max="7940" width="53.140625" style="13" customWidth="1"/>
    <col min="7941" max="7941" width="54.5703125" style="13" customWidth="1"/>
    <col min="7942" max="7942" width="5.5703125" style="13" bestFit="1" customWidth="1"/>
    <col min="7943" max="7946" width="5.42578125" style="13" bestFit="1" customWidth="1"/>
    <col min="7947" max="7947" width="5.5703125" style="13" bestFit="1" customWidth="1"/>
    <col min="7948" max="7950" width="5.42578125" style="13" bestFit="1" customWidth="1"/>
    <col min="7951" max="7953" width="5.5703125" style="13" bestFit="1" customWidth="1"/>
    <col min="7954" max="8187" width="9.140625" style="13"/>
    <col min="8188" max="8188" width="6.140625" style="13" bestFit="1" customWidth="1"/>
    <col min="8189" max="8189" width="44.5703125" style="13" bestFit="1" customWidth="1"/>
    <col min="8190" max="8190" width="4.28515625" style="13" bestFit="1" customWidth="1"/>
    <col min="8191" max="8193" width="5.42578125" style="13" bestFit="1" customWidth="1"/>
    <col min="8194" max="8194" width="9" style="13" customWidth="1"/>
    <col min="8195" max="8195" width="10" style="13" customWidth="1"/>
    <col min="8196" max="8196" width="53.140625" style="13" customWidth="1"/>
    <col min="8197" max="8197" width="54.5703125" style="13" customWidth="1"/>
    <col min="8198" max="8198" width="5.5703125" style="13" bestFit="1" customWidth="1"/>
    <col min="8199" max="8202" width="5.42578125" style="13" bestFit="1" customWidth="1"/>
    <col min="8203" max="8203" width="5.5703125" style="13" bestFit="1" customWidth="1"/>
    <col min="8204" max="8206" width="5.42578125" style="13" bestFit="1" customWidth="1"/>
    <col min="8207" max="8209" width="5.5703125" style="13" bestFit="1" customWidth="1"/>
    <col min="8210" max="8443" width="9.140625" style="13"/>
    <col min="8444" max="8444" width="6.140625" style="13" bestFit="1" customWidth="1"/>
    <col min="8445" max="8445" width="44.5703125" style="13" bestFit="1" customWidth="1"/>
    <col min="8446" max="8446" width="4.28515625" style="13" bestFit="1" customWidth="1"/>
    <col min="8447" max="8449" width="5.42578125" style="13" bestFit="1" customWidth="1"/>
    <col min="8450" max="8450" width="9" style="13" customWidth="1"/>
    <col min="8451" max="8451" width="10" style="13" customWidth="1"/>
    <col min="8452" max="8452" width="53.140625" style="13" customWidth="1"/>
    <col min="8453" max="8453" width="54.5703125" style="13" customWidth="1"/>
    <col min="8454" max="8454" width="5.5703125" style="13" bestFit="1" customWidth="1"/>
    <col min="8455" max="8458" width="5.42578125" style="13" bestFit="1" customWidth="1"/>
    <col min="8459" max="8459" width="5.5703125" style="13" bestFit="1" customWidth="1"/>
    <col min="8460" max="8462" width="5.42578125" style="13" bestFit="1" customWidth="1"/>
    <col min="8463" max="8465" width="5.5703125" style="13" bestFit="1" customWidth="1"/>
    <col min="8466" max="8699" width="9.140625" style="13"/>
    <col min="8700" max="8700" width="6.140625" style="13" bestFit="1" customWidth="1"/>
    <col min="8701" max="8701" width="44.5703125" style="13" bestFit="1" customWidth="1"/>
    <col min="8702" max="8702" width="4.28515625" style="13" bestFit="1" customWidth="1"/>
    <col min="8703" max="8705" width="5.42578125" style="13" bestFit="1" customWidth="1"/>
    <col min="8706" max="8706" width="9" style="13" customWidth="1"/>
    <col min="8707" max="8707" width="10" style="13" customWidth="1"/>
    <col min="8708" max="8708" width="53.140625" style="13" customWidth="1"/>
    <col min="8709" max="8709" width="54.5703125" style="13" customWidth="1"/>
    <col min="8710" max="8710" width="5.5703125" style="13" bestFit="1" customWidth="1"/>
    <col min="8711" max="8714" width="5.42578125" style="13" bestFit="1" customWidth="1"/>
    <col min="8715" max="8715" width="5.5703125" style="13" bestFit="1" customWidth="1"/>
    <col min="8716" max="8718" width="5.42578125" style="13" bestFit="1" customWidth="1"/>
    <col min="8719" max="8721" width="5.5703125" style="13" bestFit="1" customWidth="1"/>
    <col min="8722" max="8955" width="9.140625" style="13"/>
    <col min="8956" max="8956" width="6.140625" style="13" bestFit="1" customWidth="1"/>
    <col min="8957" max="8957" width="44.5703125" style="13" bestFit="1" customWidth="1"/>
    <col min="8958" max="8958" width="4.28515625" style="13" bestFit="1" customWidth="1"/>
    <col min="8959" max="8961" width="5.42578125" style="13" bestFit="1" customWidth="1"/>
    <col min="8962" max="8962" width="9" style="13" customWidth="1"/>
    <col min="8963" max="8963" width="10" style="13" customWidth="1"/>
    <col min="8964" max="8964" width="53.140625" style="13" customWidth="1"/>
    <col min="8965" max="8965" width="54.5703125" style="13" customWidth="1"/>
    <col min="8966" max="8966" width="5.5703125" style="13" bestFit="1" customWidth="1"/>
    <col min="8967" max="8970" width="5.42578125" style="13" bestFit="1" customWidth="1"/>
    <col min="8971" max="8971" width="5.5703125" style="13" bestFit="1" customWidth="1"/>
    <col min="8972" max="8974" width="5.42578125" style="13" bestFit="1" customWidth="1"/>
    <col min="8975" max="8977" width="5.5703125" style="13" bestFit="1" customWidth="1"/>
    <col min="8978" max="9211" width="9.140625" style="13"/>
    <col min="9212" max="9212" width="6.140625" style="13" bestFit="1" customWidth="1"/>
    <col min="9213" max="9213" width="44.5703125" style="13" bestFit="1" customWidth="1"/>
    <col min="9214" max="9214" width="4.28515625" style="13" bestFit="1" customWidth="1"/>
    <col min="9215" max="9217" width="5.42578125" style="13" bestFit="1" customWidth="1"/>
    <col min="9218" max="9218" width="9" style="13" customWidth="1"/>
    <col min="9219" max="9219" width="10" style="13" customWidth="1"/>
    <col min="9220" max="9220" width="53.140625" style="13" customWidth="1"/>
    <col min="9221" max="9221" width="54.5703125" style="13" customWidth="1"/>
    <col min="9222" max="9222" width="5.5703125" style="13" bestFit="1" customWidth="1"/>
    <col min="9223" max="9226" width="5.42578125" style="13" bestFit="1" customWidth="1"/>
    <col min="9227" max="9227" width="5.5703125" style="13" bestFit="1" customWidth="1"/>
    <col min="9228" max="9230" width="5.42578125" style="13" bestFit="1" customWidth="1"/>
    <col min="9231" max="9233" width="5.5703125" style="13" bestFit="1" customWidth="1"/>
    <col min="9234" max="9467" width="9.140625" style="13"/>
    <col min="9468" max="9468" width="6.140625" style="13" bestFit="1" customWidth="1"/>
    <col min="9469" max="9469" width="44.5703125" style="13" bestFit="1" customWidth="1"/>
    <col min="9470" max="9470" width="4.28515625" style="13" bestFit="1" customWidth="1"/>
    <col min="9471" max="9473" width="5.42578125" style="13" bestFit="1" customWidth="1"/>
    <col min="9474" max="9474" width="9" style="13" customWidth="1"/>
    <col min="9475" max="9475" width="10" style="13" customWidth="1"/>
    <col min="9476" max="9476" width="53.140625" style="13" customWidth="1"/>
    <col min="9477" max="9477" width="54.5703125" style="13" customWidth="1"/>
    <col min="9478" max="9478" width="5.5703125" style="13" bestFit="1" customWidth="1"/>
    <col min="9479" max="9482" width="5.42578125" style="13" bestFit="1" customWidth="1"/>
    <col min="9483" max="9483" width="5.5703125" style="13" bestFit="1" customWidth="1"/>
    <col min="9484" max="9486" width="5.42578125" style="13" bestFit="1" customWidth="1"/>
    <col min="9487" max="9489" width="5.5703125" style="13" bestFit="1" customWidth="1"/>
    <col min="9490" max="9723" width="9.140625" style="13"/>
    <col min="9724" max="9724" width="6.140625" style="13" bestFit="1" customWidth="1"/>
    <col min="9725" max="9725" width="44.5703125" style="13" bestFit="1" customWidth="1"/>
    <col min="9726" max="9726" width="4.28515625" style="13" bestFit="1" customWidth="1"/>
    <col min="9727" max="9729" width="5.42578125" style="13" bestFit="1" customWidth="1"/>
    <col min="9730" max="9730" width="9" style="13" customWidth="1"/>
    <col min="9731" max="9731" width="10" style="13" customWidth="1"/>
    <col min="9732" max="9732" width="53.140625" style="13" customWidth="1"/>
    <col min="9733" max="9733" width="54.5703125" style="13" customWidth="1"/>
    <col min="9734" max="9734" width="5.5703125" style="13" bestFit="1" customWidth="1"/>
    <col min="9735" max="9738" width="5.42578125" style="13" bestFit="1" customWidth="1"/>
    <col min="9739" max="9739" width="5.5703125" style="13" bestFit="1" customWidth="1"/>
    <col min="9740" max="9742" width="5.42578125" style="13" bestFit="1" customWidth="1"/>
    <col min="9743" max="9745" width="5.5703125" style="13" bestFit="1" customWidth="1"/>
    <col min="9746" max="9979" width="9.140625" style="13"/>
    <col min="9980" max="9980" width="6.140625" style="13" bestFit="1" customWidth="1"/>
    <col min="9981" max="9981" width="44.5703125" style="13" bestFit="1" customWidth="1"/>
    <col min="9982" max="9982" width="4.28515625" style="13" bestFit="1" customWidth="1"/>
    <col min="9983" max="9985" width="5.42578125" style="13" bestFit="1" customWidth="1"/>
    <col min="9986" max="9986" width="9" style="13" customWidth="1"/>
    <col min="9987" max="9987" width="10" style="13" customWidth="1"/>
    <col min="9988" max="9988" width="53.140625" style="13" customWidth="1"/>
    <col min="9989" max="9989" width="54.5703125" style="13" customWidth="1"/>
    <col min="9990" max="9990" width="5.5703125" style="13" bestFit="1" customWidth="1"/>
    <col min="9991" max="9994" width="5.42578125" style="13" bestFit="1" customWidth="1"/>
    <col min="9995" max="9995" width="5.5703125" style="13" bestFit="1" customWidth="1"/>
    <col min="9996" max="9998" width="5.42578125" style="13" bestFit="1" customWidth="1"/>
    <col min="9999" max="10001" width="5.5703125" style="13" bestFit="1" customWidth="1"/>
    <col min="10002" max="10235" width="9.140625" style="13"/>
    <col min="10236" max="10236" width="6.140625" style="13" bestFit="1" customWidth="1"/>
    <col min="10237" max="10237" width="44.5703125" style="13" bestFit="1" customWidth="1"/>
    <col min="10238" max="10238" width="4.28515625" style="13" bestFit="1" customWidth="1"/>
    <col min="10239" max="10241" width="5.42578125" style="13" bestFit="1" customWidth="1"/>
    <col min="10242" max="10242" width="9" style="13" customWidth="1"/>
    <col min="10243" max="10243" width="10" style="13" customWidth="1"/>
    <col min="10244" max="10244" width="53.140625" style="13" customWidth="1"/>
    <col min="10245" max="10245" width="54.5703125" style="13" customWidth="1"/>
    <col min="10246" max="10246" width="5.5703125" style="13" bestFit="1" customWidth="1"/>
    <col min="10247" max="10250" width="5.42578125" style="13" bestFit="1" customWidth="1"/>
    <col min="10251" max="10251" width="5.5703125" style="13" bestFit="1" customWidth="1"/>
    <col min="10252" max="10254" width="5.42578125" style="13" bestFit="1" customWidth="1"/>
    <col min="10255" max="10257" width="5.5703125" style="13" bestFit="1" customWidth="1"/>
    <col min="10258" max="10491" width="9.140625" style="13"/>
    <col min="10492" max="10492" width="6.140625" style="13" bestFit="1" customWidth="1"/>
    <col min="10493" max="10493" width="44.5703125" style="13" bestFit="1" customWidth="1"/>
    <col min="10494" max="10494" width="4.28515625" style="13" bestFit="1" customWidth="1"/>
    <col min="10495" max="10497" width="5.42578125" style="13" bestFit="1" customWidth="1"/>
    <col min="10498" max="10498" width="9" style="13" customWidth="1"/>
    <col min="10499" max="10499" width="10" style="13" customWidth="1"/>
    <col min="10500" max="10500" width="53.140625" style="13" customWidth="1"/>
    <col min="10501" max="10501" width="54.5703125" style="13" customWidth="1"/>
    <col min="10502" max="10502" width="5.5703125" style="13" bestFit="1" customWidth="1"/>
    <col min="10503" max="10506" width="5.42578125" style="13" bestFit="1" customWidth="1"/>
    <col min="10507" max="10507" width="5.5703125" style="13" bestFit="1" customWidth="1"/>
    <col min="10508" max="10510" width="5.42578125" style="13" bestFit="1" customWidth="1"/>
    <col min="10511" max="10513" width="5.5703125" style="13" bestFit="1" customWidth="1"/>
    <col min="10514" max="10747" width="9.140625" style="13"/>
    <col min="10748" max="10748" width="6.140625" style="13" bestFit="1" customWidth="1"/>
    <col min="10749" max="10749" width="44.5703125" style="13" bestFit="1" customWidth="1"/>
    <col min="10750" max="10750" width="4.28515625" style="13" bestFit="1" customWidth="1"/>
    <col min="10751" max="10753" width="5.42578125" style="13" bestFit="1" customWidth="1"/>
    <col min="10754" max="10754" width="9" style="13" customWidth="1"/>
    <col min="10755" max="10755" width="10" style="13" customWidth="1"/>
    <col min="10756" max="10756" width="53.140625" style="13" customWidth="1"/>
    <col min="10757" max="10757" width="54.5703125" style="13" customWidth="1"/>
    <col min="10758" max="10758" width="5.5703125" style="13" bestFit="1" customWidth="1"/>
    <col min="10759" max="10762" width="5.42578125" style="13" bestFit="1" customWidth="1"/>
    <col min="10763" max="10763" width="5.5703125" style="13" bestFit="1" customWidth="1"/>
    <col min="10764" max="10766" width="5.42578125" style="13" bestFit="1" customWidth="1"/>
    <col min="10767" max="10769" width="5.5703125" style="13" bestFit="1" customWidth="1"/>
    <col min="10770" max="11003" width="9.140625" style="13"/>
    <col min="11004" max="11004" width="6.140625" style="13" bestFit="1" customWidth="1"/>
    <col min="11005" max="11005" width="44.5703125" style="13" bestFit="1" customWidth="1"/>
    <col min="11006" max="11006" width="4.28515625" style="13" bestFit="1" customWidth="1"/>
    <col min="11007" max="11009" width="5.42578125" style="13" bestFit="1" customWidth="1"/>
    <col min="11010" max="11010" width="9" style="13" customWidth="1"/>
    <col min="11011" max="11011" width="10" style="13" customWidth="1"/>
    <col min="11012" max="11012" width="53.140625" style="13" customWidth="1"/>
    <col min="11013" max="11013" width="54.5703125" style="13" customWidth="1"/>
    <col min="11014" max="11014" width="5.5703125" style="13" bestFit="1" customWidth="1"/>
    <col min="11015" max="11018" width="5.42578125" style="13" bestFit="1" customWidth="1"/>
    <col min="11019" max="11019" width="5.5703125" style="13" bestFit="1" customWidth="1"/>
    <col min="11020" max="11022" width="5.42578125" style="13" bestFit="1" customWidth="1"/>
    <col min="11023" max="11025" width="5.5703125" style="13" bestFit="1" customWidth="1"/>
    <col min="11026" max="11259" width="9.140625" style="13"/>
    <col min="11260" max="11260" width="6.140625" style="13" bestFit="1" customWidth="1"/>
    <col min="11261" max="11261" width="44.5703125" style="13" bestFit="1" customWidth="1"/>
    <col min="11262" max="11262" width="4.28515625" style="13" bestFit="1" customWidth="1"/>
    <col min="11263" max="11265" width="5.42578125" style="13" bestFit="1" customWidth="1"/>
    <col min="11266" max="11266" width="9" style="13" customWidth="1"/>
    <col min="11267" max="11267" width="10" style="13" customWidth="1"/>
    <col min="11268" max="11268" width="53.140625" style="13" customWidth="1"/>
    <col min="11269" max="11269" width="54.5703125" style="13" customWidth="1"/>
    <col min="11270" max="11270" width="5.5703125" style="13" bestFit="1" customWidth="1"/>
    <col min="11271" max="11274" width="5.42578125" style="13" bestFit="1" customWidth="1"/>
    <col min="11275" max="11275" width="5.5703125" style="13" bestFit="1" customWidth="1"/>
    <col min="11276" max="11278" width="5.42578125" style="13" bestFit="1" customWidth="1"/>
    <col min="11279" max="11281" width="5.5703125" style="13" bestFit="1" customWidth="1"/>
    <col min="11282" max="11515" width="9.140625" style="13"/>
    <col min="11516" max="11516" width="6.140625" style="13" bestFit="1" customWidth="1"/>
    <col min="11517" max="11517" width="44.5703125" style="13" bestFit="1" customWidth="1"/>
    <col min="11518" max="11518" width="4.28515625" style="13" bestFit="1" customWidth="1"/>
    <col min="11519" max="11521" width="5.42578125" style="13" bestFit="1" customWidth="1"/>
    <col min="11522" max="11522" width="9" style="13" customWidth="1"/>
    <col min="11523" max="11523" width="10" style="13" customWidth="1"/>
    <col min="11524" max="11524" width="53.140625" style="13" customWidth="1"/>
    <col min="11525" max="11525" width="54.5703125" style="13" customWidth="1"/>
    <col min="11526" max="11526" width="5.5703125" style="13" bestFit="1" customWidth="1"/>
    <col min="11527" max="11530" width="5.42578125" style="13" bestFit="1" customWidth="1"/>
    <col min="11531" max="11531" width="5.5703125" style="13" bestFit="1" customWidth="1"/>
    <col min="11532" max="11534" width="5.42578125" style="13" bestFit="1" customWidth="1"/>
    <col min="11535" max="11537" width="5.5703125" style="13" bestFit="1" customWidth="1"/>
    <col min="11538" max="11771" width="9.140625" style="13"/>
    <col min="11772" max="11772" width="6.140625" style="13" bestFit="1" customWidth="1"/>
    <col min="11773" max="11773" width="44.5703125" style="13" bestFit="1" customWidth="1"/>
    <col min="11774" max="11774" width="4.28515625" style="13" bestFit="1" customWidth="1"/>
    <col min="11775" max="11777" width="5.42578125" style="13" bestFit="1" customWidth="1"/>
    <col min="11778" max="11778" width="9" style="13" customWidth="1"/>
    <col min="11779" max="11779" width="10" style="13" customWidth="1"/>
    <col min="11780" max="11780" width="53.140625" style="13" customWidth="1"/>
    <col min="11781" max="11781" width="54.5703125" style="13" customWidth="1"/>
    <col min="11782" max="11782" width="5.5703125" style="13" bestFit="1" customWidth="1"/>
    <col min="11783" max="11786" width="5.42578125" style="13" bestFit="1" customWidth="1"/>
    <col min="11787" max="11787" width="5.5703125" style="13" bestFit="1" customWidth="1"/>
    <col min="11788" max="11790" width="5.42578125" style="13" bestFit="1" customWidth="1"/>
    <col min="11791" max="11793" width="5.5703125" style="13" bestFit="1" customWidth="1"/>
    <col min="11794" max="12027" width="9.140625" style="13"/>
    <col min="12028" max="12028" width="6.140625" style="13" bestFit="1" customWidth="1"/>
    <col min="12029" max="12029" width="44.5703125" style="13" bestFit="1" customWidth="1"/>
    <col min="12030" max="12030" width="4.28515625" style="13" bestFit="1" customWidth="1"/>
    <col min="12031" max="12033" width="5.42578125" style="13" bestFit="1" customWidth="1"/>
    <col min="12034" max="12034" width="9" style="13" customWidth="1"/>
    <col min="12035" max="12035" width="10" style="13" customWidth="1"/>
    <col min="12036" max="12036" width="53.140625" style="13" customWidth="1"/>
    <col min="12037" max="12037" width="54.5703125" style="13" customWidth="1"/>
    <col min="12038" max="12038" width="5.5703125" style="13" bestFit="1" customWidth="1"/>
    <col min="12039" max="12042" width="5.42578125" style="13" bestFit="1" customWidth="1"/>
    <col min="12043" max="12043" width="5.5703125" style="13" bestFit="1" customWidth="1"/>
    <col min="12044" max="12046" width="5.42578125" style="13" bestFit="1" customWidth="1"/>
    <col min="12047" max="12049" width="5.5703125" style="13" bestFit="1" customWidth="1"/>
    <col min="12050" max="12283" width="9.140625" style="13"/>
    <col min="12284" max="12284" width="6.140625" style="13" bestFit="1" customWidth="1"/>
    <col min="12285" max="12285" width="44.5703125" style="13" bestFit="1" customWidth="1"/>
    <col min="12286" max="12286" width="4.28515625" style="13" bestFit="1" customWidth="1"/>
    <col min="12287" max="12289" width="5.42578125" style="13" bestFit="1" customWidth="1"/>
    <col min="12290" max="12290" width="9" style="13" customWidth="1"/>
    <col min="12291" max="12291" width="10" style="13" customWidth="1"/>
    <col min="12292" max="12292" width="53.140625" style="13" customWidth="1"/>
    <col min="12293" max="12293" width="54.5703125" style="13" customWidth="1"/>
    <col min="12294" max="12294" width="5.5703125" style="13" bestFit="1" customWidth="1"/>
    <col min="12295" max="12298" width="5.42578125" style="13" bestFit="1" customWidth="1"/>
    <col min="12299" max="12299" width="5.5703125" style="13" bestFit="1" customWidth="1"/>
    <col min="12300" max="12302" width="5.42578125" style="13" bestFit="1" customWidth="1"/>
    <col min="12303" max="12305" width="5.5703125" style="13" bestFit="1" customWidth="1"/>
    <col min="12306" max="12539" width="9.140625" style="13"/>
    <col min="12540" max="12540" width="6.140625" style="13" bestFit="1" customWidth="1"/>
    <col min="12541" max="12541" width="44.5703125" style="13" bestFit="1" customWidth="1"/>
    <col min="12542" max="12542" width="4.28515625" style="13" bestFit="1" customWidth="1"/>
    <col min="12543" max="12545" width="5.42578125" style="13" bestFit="1" customWidth="1"/>
    <col min="12546" max="12546" width="9" style="13" customWidth="1"/>
    <col min="12547" max="12547" width="10" style="13" customWidth="1"/>
    <col min="12548" max="12548" width="53.140625" style="13" customWidth="1"/>
    <col min="12549" max="12549" width="54.5703125" style="13" customWidth="1"/>
    <col min="12550" max="12550" width="5.5703125" style="13" bestFit="1" customWidth="1"/>
    <col min="12551" max="12554" width="5.42578125" style="13" bestFit="1" customWidth="1"/>
    <col min="12555" max="12555" width="5.5703125" style="13" bestFit="1" customWidth="1"/>
    <col min="12556" max="12558" width="5.42578125" style="13" bestFit="1" customWidth="1"/>
    <col min="12559" max="12561" width="5.5703125" style="13" bestFit="1" customWidth="1"/>
    <col min="12562" max="12795" width="9.140625" style="13"/>
    <col min="12796" max="12796" width="6.140625" style="13" bestFit="1" customWidth="1"/>
    <col min="12797" max="12797" width="44.5703125" style="13" bestFit="1" customWidth="1"/>
    <col min="12798" max="12798" width="4.28515625" style="13" bestFit="1" customWidth="1"/>
    <col min="12799" max="12801" width="5.42578125" style="13" bestFit="1" customWidth="1"/>
    <col min="12802" max="12802" width="9" style="13" customWidth="1"/>
    <col min="12803" max="12803" width="10" style="13" customWidth="1"/>
    <col min="12804" max="12804" width="53.140625" style="13" customWidth="1"/>
    <col min="12805" max="12805" width="54.5703125" style="13" customWidth="1"/>
    <col min="12806" max="12806" width="5.5703125" style="13" bestFit="1" customWidth="1"/>
    <col min="12807" max="12810" width="5.42578125" style="13" bestFit="1" customWidth="1"/>
    <col min="12811" max="12811" width="5.5703125" style="13" bestFit="1" customWidth="1"/>
    <col min="12812" max="12814" width="5.42578125" style="13" bestFit="1" customWidth="1"/>
    <col min="12815" max="12817" width="5.5703125" style="13" bestFit="1" customWidth="1"/>
    <col min="12818" max="13051" width="9.140625" style="13"/>
    <col min="13052" max="13052" width="6.140625" style="13" bestFit="1" customWidth="1"/>
    <col min="13053" max="13053" width="44.5703125" style="13" bestFit="1" customWidth="1"/>
    <col min="13054" max="13054" width="4.28515625" style="13" bestFit="1" customWidth="1"/>
    <col min="13055" max="13057" width="5.42578125" style="13" bestFit="1" customWidth="1"/>
    <col min="13058" max="13058" width="9" style="13" customWidth="1"/>
    <col min="13059" max="13059" width="10" style="13" customWidth="1"/>
    <col min="13060" max="13060" width="53.140625" style="13" customWidth="1"/>
    <col min="13061" max="13061" width="54.5703125" style="13" customWidth="1"/>
    <col min="13062" max="13062" width="5.5703125" style="13" bestFit="1" customWidth="1"/>
    <col min="13063" max="13066" width="5.42578125" style="13" bestFit="1" customWidth="1"/>
    <col min="13067" max="13067" width="5.5703125" style="13" bestFit="1" customWidth="1"/>
    <col min="13068" max="13070" width="5.42578125" style="13" bestFit="1" customWidth="1"/>
    <col min="13071" max="13073" width="5.5703125" style="13" bestFit="1" customWidth="1"/>
    <col min="13074" max="13307" width="9.140625" style="13"/>
    <col min="13308" max="13308" width="6.140625" style="13" bestFit="1" customWidth="1"/>
    <col min="13309" max="13309" width="44.5703125" style="13" bestFit="1" customWidth="1"/>
    <col min="13310" max="13310" width="4.28515625" style="13" bestFit="1" customWidth="1"/>
    <col min="13311" max="13313" width="5.42578125" style="13" bestFit="1" customWidth="1"/>
    <col min="13314" max="13314" width="9" style="13" customWidth="1"/>
    <col min="13315" max="13315" width="10" style="13" customWidth="1"/>
    <col min="13316" max="13316" width="53.140625" style="13" customWidth="1"/>
    <col min="13317" max="13317" width="54.5703125" style="13" customWidth="1"/>
    <col min="13318" max="13318" width="5.5703125" style="13" bestFit="1" customWidth="1"/>
    <col min="13319" max="13322" width="5.42578125" style="13" bestFit="1" customWidth="1"/>
    <col min="13323" max="13323" width="5.5703125" style="13" bestFit="1" customWidth="1"/>
    <col min="13324" max="13326" width="5.42578125" style="13" bestFit="1" customWidth="1"/>
    <col min="13327" max="13329" width="5.5703125" style="13" bestFit="1" customWidth="1"/>
    <col min="13330" max="13563" width="9.140625" style="13"/>
    <col min="13564" max="13564" width="6.140625" style="13" bestFit="1" customWidth="1"/>
    <col min="13565" max="13565" width="44.5703125" style="13" bestFit="1" customWidth="1"/>
    <col min="13566" max="13566" width="4.28515625" style="13" bestFit="1" customWidth="1"/>
    <col min="13567" max="13569" width="5.42578125" style="13" bestFit="1" customWidth="1"/>
    <col min="13570" max="13570" width="9" style="13" customWidth="1"/>
    <col min="13571" max="13571" width="10" style="13" customWidth="1"/>
    <col min="13572" max="13572" width="53.140625" style="13" customWidth="1"/>
    <col min="13573" max="13573" width="54.5703125" style="13" customWidth="1"/>
    <col min="13574" max="13574" width="5.5703125" style="13" bestFit="1" customWidth="1"/>
    <col min="13575" max="13578" width="5.42578125" style="13" bestFit="1" customWidth="1"/>
    <col min="13579" max="13579" width="5.5703125" style="13" bestFit="1" customWidth="1"/>
    <col min="13580" max="13582" width="5.42578125" style="13" bestFit="1" customWidth="1"/>
    <col min="13583" max="13585" width="5.5703125" style="13" bestFit="1" customWidth="1"/>
    <col min="13586" max="13819" width="9.140625" style="13"/>
    <col min="13820" max="13820" width="6.140625" style="13" bestFit="1" customWidth="1"/>
    <col min="13821" max="13821" width="44.5703125" style="13" bestFit="1" customWidth="1"/>
    <col min="13822" max="13822" width="4.28515625" style="13" bestFit="1" customWidth="1"/>
    <col min="13823" max="13825" width="5.42578125" style="13" bestFit="1" customWidth="1"/>
    <col min="13826" max="13826" width="9" style="13" customWidth="1"/>
    <col min="13827" max="13827" width="10" style="13" customWidth="1"/>
    <col min="13828" max="13828" width="53.140625" style="13" customWidth="1"/>
    <col min="13829" max="13829" width="54.5703125" style="13" customWidth="1"/>
    <col min="13830" max="13830" width="5.5703125" style="13" bestFit="1" customWidth="1"/>
    <col min="13831" max="13834" width="5.42578125" style="13" bestFit="1" customWidth="1"/>
    <col min="13835" max="13835" width="5.5703125" style="13" bestFit="1" customWidth="1"/>
    <col min="13836" max="13838" width="5.42578125" style="13" bestFit="1" customWidth="1"/>
    <col min="13839" max="13841" width="5.5703125" style="13" bestFit="1" customWidth="1"/>
    <col min="13842" max="14075" width="9.140625" style="13"/>
    <col min="14076" max="14076" width="6.140625" style="13" bestFit="1" customWidth="1"/>
    <col min="14077" max="14077" width="44.5703125" style="13" bestFit="1" customWidth="1"/>
    <col min="14078" max="14078" width="4.28515625" style="13" bestFit="1" customWidth="1"/>
    <col min="14079" max="14081" width="5.42578125" style="13" bestFit="1" customWidth="1"/>
    <col min="14082" max="14082" width="9" style="13" customWidth="1"/>
    <col min="14083" max="14083" width="10" style="13" customWidth="1"/>
    <col min="14084" max="14084" width="53.140625" style="13" customWidth="1"/>
    <col min="14085" max="14085" width="54.5703125" style="13" customWidth="1"/>
    <col min="14086" max="14086" width="5.5703125" style="13" bestFit="1" customWidth="1"/>
    <col min="14087" max="14090" width="5.42578125" style="13" bestFit="1" customWidth="1"/>
    <col min="14091" max="14091" width="5.5703125" style="13" bestFit="1" customWidth="1"/>
    <col min="14092" max="14094" width="5.42578125" style="13" bestFit="1" customWidth="1"/>
    <col min="14095" max="14097" width="5.5703125" style="13" bestFit="1" customWidth="1"/>
    <col min="14098" max="14331" width="9.140625" style="13"/>
    <col min="14332" max="14332" width="6.140625" style="13" bestFit="1" customWidth="1"/>
    <col min="14333" max="14333" width="44.5703125" style="13" bestFit="1" customWidth="1"/>
    <col min="14334" max="14334" width="4.28515625" style="13" bestFit="1" customWidth="1"/>
    <col min="14335" max="14337" width="5.42578125" style="13" bestFit="1" customWidth="1"/>
    <col min="14338" max="14338" width="9" style="13" customWidth="1"/>
    <col min="14339" max="14339" width="10" style="13" customWidth="1"/>
    <col min="14340" max="14340" width="53.140625" style="13" customWidth="1"/>
    <col min="14341" max="14341" width="54.5703125" style="13" customWidth="1"/>
    <col min="14342" max="14342" width="5.5703125" style="13" bestFit="1" customWidth="1"/>
    <col min="14343" max="14346" width="5.42578125" style="13" bestFit="1" customWidth="1"/>
    <col min="14347" max="14347" width="5.5703125" style="13" bestFit="1" customWidth="1"/>
    <col min="14348" max="14350" width="5.42578125" style="13" bestFit="1" customWidth="1"/>
    <col min="14351" max="14353" width="5.5703125" style="13" bestFit="1" customWidth="1"/>
    <col min="14354" max="14587" width="9.140625" style="13"/>
    <col min="14588" max="14588" width="6.140625" style="13" bestFit="1" customWidth="1"/>
    <col min="14589" max="14589" width="44.5703125" style="13" bestFit="1" customWidth="1"/>
    <col min="14590" max="14590" width="4.28515625" style="13" bestFit="1" customWidth="1"/>
    <col min="14591" max="14593" width="5.42578125" style="13" bestFit="1" customWidth="1"/>
    <col min="14594" max="14594" width="9" style="13" customWidth="1"/>
    <col min="14595" max="14595" width="10" style="13" customWidth="1"/>
    <col min="14596" max="14596" width="53.140625" style="13" customWidth="1"/>
    <col min="14597" max="14597" width="54.5703125" style="13" customWidth="1"/>
    <col min="14598" max="14598" width="5.5703125" style="13" bestFit="1" customWidth="1"/>
    <col min="14599" max="14602" width="5.42578125" style="13" bestFit="1" customWidth="1"/>
    <col min="14603" max="14603" width="5.5703125" style="13" bestFit="1" customWidth="1"/>
    <col min="14604" max="14606" width="5.42578125" style="13" bestFit="1" customWidth="1"/>
    <col min="14607" max="14609" width="5.5703125" style="13" bestFit="1" customWidth="1"/>
    <col min="14610" max="14843" width="9.140625" style="13"/>
    <col min="14844" max="14844" width="6.140625" style="13" bestFit="1" customWidth="1"/>
    <col min="14845" max="14845" width="44.5703125" style="13" bestFit="1" customWidth="1"/>
    <col min="14846" max="14846" width="4.28515625" style="13" bestFit="1" customWidth="1"/>
    <col min="14847" max="14849" width="5.42578125" style="13" bestFit="1" customWidth="1"/>
    <col min="14850" max="14850" width="9" style="13" customWidth="1"/>
    <col min="14851" max="14851" width="10" style="13" customWidth="1"/>
    <col min="14852" max="14852" width="53.140625" style="13" customWidth="1"/>
    <col min="14853" max="14853" width="54.5703125" style="13" customWidth="1"/>
    <col min="14854" max="14854" width="5.5703125" style="13" bestFit="1" customWidth="1"/>
    <col min="14855" max="14858" width="5.42578125" style="13" bestFit="1" customWidth="1"/>
    <col min="14859" max="14859" width="5.5703125" style="13" bestFit="1" customWidth="1"/>
    <col min="14860" max="14862" width="5.42578125" style="13" bestFit="1" customWidth="1"/>
    <col min="14863" max="14865" width="5.5703125" style="13" bestFit="1" customWidth="1"/>
    <col min="14866" max="15099" width="9.140625" style="13"/>
    <col min="15100" max="15100" width="6.140625" style="13" bestFit="1" customWidth="1"/>
    <col min="15101" max="15101" width="44.5703125" style="13" bestFit="1" customWidth="1"/>
    <col min="15102" max="15102" width="4.28515625" style="13" bestFit="1" customWidth="1"/>
    <col min="15103" max="15105" width="5.42578125" style="13" bestFit="1" customWidth="1"/>
    <col min="15106" max="15106" width="9" style="13" customWidth="1"/>
    <col min="15107" max="15107" width="10" style="13" customWidth="1"/>
    <col min="15108" max="15108" width="53.140625" style="13" customWidth="1"/>
    <col min="15109" max="15109" width="54.5703125" style="13" customWidth="1"/>
    <col min="15110" max="15110" width="5.5703125" style="13" bestFit="1" customWidth="1"/>
    <col min="15111" max="15114" width="5.42578125" style="13" bestFit="1" customWidth="1"/>
    <col min="15115" max="15115" width="5.5703125" style="13" bestFit="1" customWidth="1"/>
    <col min="15116" max="15118" width="5.42578125" style="13" bestFit="1" customWidth="1"/>
    <col min="15119" max="15121" width="5.5703125" style="13" bestFit="1" customWidth="1"/>
    <col min="15122" max="15355" width="9.140625" style="13"/>
    <col min="15356" max="15356" width="6.140625" style="13" bestFit="1" customWidth="1"/>
    <col min="15357" max="15357" width="44.5703125" style="13" bestFit="1" customWidth="1"/>
    <col min="15358" max="15358" width="4.28515625" style="13" bestFit="1" customWidth="1"/>
    <col min="15359" max="15361" width="5.42578125" style="13" bestFit="1" customWidth="1"/>
    <col min="15362" max="15362" width="9" style="13" customWidth="1"/>
    <col min="15363" max="15363" width="10" style="13" customWidth="1"/>
    <col min="15364" max="15364" width="53.140625" style="13" customWidth="1"/>
    <col min="15365" max="15365" width="54.5703125" style="13" customWidth="1"/>
    <col min="15366" max="15366" width="5.5703125" style="13" bestFit="1" customWidth="1"/>
    <col min="15367" max="15370" width="5.42578125" style="13" bestFit="1" customWidth="1"/>
    <col min="15371" max="15371" width="5.5703125" style="13" bestFit="1" customWidth="1"/>
    <col min="15372" max="15374" width="5.42578125" style="13" bestFit="1" customWidth="1"/>
    <col min="15375" max="15377" width="5.5703125" style="13" bestFit="1" customWidth="1"/>
    <col min="15378" max="15611" width="9.140625" style="13"/>
    <col min="15612" max="15612" width="6.140625" style="13" bestFit="1" customWidth="1"/>
    <col min="15613" max="15613" width="44.5703125" style="13" bestFit="1" customWidth="1"/>
    <col min="15614" max="15614" width="4.28515625" style="13" bestFit="1" customWidth="1"/>
    <col min="15615" max="15617" width="5.42578125" style="13" bestFit="1" customWidth="1"/>
    <col min="15618" max="15618" width="9" style="13" customWidth="1"/>
    <col min="15619" max="15619" width="10" style="13" customWidth="1"/>
    <col min="15620" max="15620" width="53.140625" style="13" customWidth="1"/>
    <col min="15621" max="15621" width="54.5703125" style="13" customWidth="1"/>
    <col min="15622" max="15622" width="5.5703125" style="13" bestFit="1" customWidth="1"/>
    <col min="15623" max="15626" width="5.42578125" style="13" bestFit="1" customWidth="1"/>
    <col min="15627" max="15627" width="5.5703125" style="13" bestFit="1" customWidth="1"/>
    <col min="15628" max="15630" width="5.42578125" style="13" bestFit="1" customWidth="1"/>
    <col min="15631" max="15633" width="5.5703125" style="13" bestFit="1" customWidth="1"/>
    <col min="15634" max="15867" width="9.140625" style="13"/>
    <col min="15868" max="15868" width="6.140625" style="13" bestFit="1" customWidth="1"/>
    <col min="15869" max="15869" width="44.5703125" style="13" bestFit="1" customWidth="1"/>
    <col min="15870" max="15870" width="4.28515625" style="13" bestFit="1" customWidth="1"/>
    <col min="15871" max="15873" width="5.42578125" style="13" bestFit="1" customWidth="1"/>
    <col min="15874" max="15874" width="9" style="13" customWidth="1"/>
    <col min="15875" max="15875" width="10" style="13" customWidth="1"/>
    <col min="15876" max="15876" width="53.140625" style="13" customWidth="1"/>
    <col min="15877" max="15877" width="54.5703125" style="13" customWidth="1"/>
    <col min="15878" max="15878" width="5.5703125" style="13" bestFit="1" customWidth="1"/>
    <col min="15879" max="15882" width="5.42578125" style="13" bestFit="1" customWidth="1"/>
    <col min="15883" max="15883" width="5.5703125" style="13" bestFit="1" customWidth="1"/>
    <col min="15884" max="15886" width="5.42578125" style="13" bestFit="1" customWidth="1"/>
    <col min="15887" max="15889" width="5.5703125" style="13" bestFit="1" customWidth="1"/>
    <col min="15890" max="16123" width="9.140625" style="13"/>
    <col min="16124" max="16124" width="6.140625" style="13" bestFit="1" customWidth="1"/>
    <col min="16125" max="16125" width="44.5703125" style="13" bestFit="1" customWidth="1"/>
    <col min="16126" max="16126" width="4.28515625" style="13" bestFit="1" customWidth="1"/>
    <col min="16127" max="16129" width="5.42578125" style="13" bestFit="1" customWidth="1"/>
    <col min="16130" max="16130" width="9" style="13" customWidth="1"/>
    <col min="16131" max="16131" width="10" style="13" customWidth="1"/>
    <col min="16132" max="16132" width="53.140625" style="13" customWidth="1"/>
    <col min="16133" max="16133" width="54.5703125" style="13" customWidth="1"/>
    <col min="16134" max="16134" width="5.5703125" style="13" bestFit="1" customWidth="1"/>
    <col min="16135" max="16138" width="5.42578125" style="13" bestFit="1" customWidth="1"/>
    <col min="16139" max="16139" width="5.5703125" style="13" bestFit="1" customWidth="1"/>
    <col min="16140" max="16142" width="5.42578125" style="13" bestFit="1" customWidth="1"/>
    <col min="16143" max="16145" width="5.5703125" style="13" bestFit="1" customWidth="1"/>
    <col min="16146" max="16384" width="9.140625" style="13"/>
  </cols>
  <sheetData>
    <row r="1" spans="1:17" ht="18.75">
      <c r="A1" s="180" t="s">
        <v>155</v>
      </c>
      <c r="B1" s="180"/>
      <c r="C1" s="180"/>
      <c r="D1" s="180"/>
      <c r="E1" s="180"/>
      <c r="F1" s="180"/>
      <c r="G1" s="180"/>
      <c r="H1" s="180"/>
      <c r="I1" s="180"/>
      <c r="J1" s="180"/>
      <c r="K1" s="180"/>
      <c r="L1" s="180"/>
      <c r="M1" s="180"/>
      <c r="N1" s="180"/>
      <c r="O1" s="180"/>
      <c r="P1" s="180"/>
      <c r="Q1" s="180"/>
    </row>
    <row r="2" spans="1:17" ht="15.75">
      <c r="A2" s="181" t="s">
        <v>90</v>
      </c>
      <c r="B2" s="181"/>
      <c r="C2" s="181"/>
      <c r="D2" s="181"/>
      <c r="E2" s="181"/>
      <c r="F2" s="181"/>
      <c r="G2" s="181"/>
      <c r="H2" s="181"/>
      <c r="I2" s="181"/>
      <c r="J2" s="181"/>
      <c r="K2" s="181"/>
      <c r="L2" s="181"/>
      <c r="M2" s="181"/>
      <c r="N2" s="181"/>
      <c r="O2" s="181"/>
      <c r="P2" s="181"/>
      <c r="Q2" s="181"/>
    </row>
    <row r="4" spans="1:17" ht="93">
      <c r="A4" s="1" t="s">
        <v>0</v>
      </c>
      <c r="B4" s="80" t="s">
        <v>1</v>
      </c>
      <c r="C4" s="100" t="s">
        <v>2</v>
      </c>
      <c r="D4" s="100" t="s">
        <v>3</v>
      </c>
      <c r="E4" s="100" t="s">
        <v>4</v>
      </c>
      <c r="F4" s="100" t="s">
        <v>5</v>
      </c>
      <c r="G4" s="63" t="s">
        <v>6</v>
      </c>
      <c r="H4" s="1" t="s">
        <v>156</v>
      </c>
      <c r="I4" s="1" t="s">
        <v>7</v>
      </c>
      <c r="J4" s="1" t="s">
        <v>8</v>
      </c>
      <c r="K4" s="2" t="s">
        <v>9</v>
      </c>
      <c r="L4" s="2" t="s">
        <v>10</v>
      </c>
      <c r="M4" s="2" t="s">
        <v>11</v>
      </c>
      <c r="N4" s="2" t="s">
        <v>142</v>
      </c>
      <c r="O4" s="2" t="s">
        <v>242</v>
      </c>
      <c r="P4" s="2" t="s">
        <v>140</v>
      </c>
      <c r="Q4" s="2" t="s">
        <v>12</v>
      </c>
    </row>
    <row r="5" spans="1:17" ht="63.75">
      <c r="A5" s="4" t="s">
        <v>13</v>
      </c>
      <c r="B5" s="81" t="s">
        <v>14</v>
      </c>
      <c r="C5" s="101"/>
      <c r="D5" s="102"/>
      <c r="E5" s="102"/>
      <c r="F5" s="102"/>
      <c r="G5" s="64"/>
      <c r="H5" s="26"/>
      <c r="I5" s="3" t="s">
        <v>15</v>
      </c>
      <c r="J5" s="3" t="s">
        <v>16</v>
      </c>
      <c r="K5" s="5"/>
      <c r="L5" s="5"/>
      <c r="M5" s="5"/>
      <c r="N5" s="26"/>
      <c r="O5" s="26"/>
      <c r="P5" s="27"/>
      <c r="Q5" s="27"/>
    </row>
    <row r="6" spans="1:17">
      <c r="A6" s="7">
        <v>1</v>
      </c>
      <c r="B6" s="74" t="s">
        <v>9</v>
      </c>
      <c r="C6" s="89"/>
      <c r="D6" s="89">
        <v>2</v>
      </c>
      <c r="E6" s="89"/>
      <c r="F6" s="103"/>
      <c r="G6" s="65"/>
      <c r="H6" s="7"/>
      <c r="I6" s="6" t="s">
        <v>17</v>
      </c>
      <c r="J6" s="6"/>
      <c r="K6" s="8">
        <f>D6/2</f>
        <v>1</v>
      </c>
      <c r="L6" s="8"/>
      <c r="M6" s="8"/>
      <c r="N6" s="7"/>
      <c r="O6" s="7"/>
      <c r="P6" s="12"/>
      <c r="Q6" s="12"/>
    </row>
    <row r="7" spans="1:17">
      <c r="A7" s="7"/>
      <c r="B7" s="82" t="s">
        <v>18</v>
      </c>
      <c r="C7" s="104"/>
      <c r="D7" s="104">
        <f>SUM(D6:D6)</f>
        <v>2</v>
      </c>
      <c r="E7" s="104">
        <f>SUM(E6:E6)</f>
        <v>0</v>
      </c>
      <c r="F7" s="104">
        <f>SUM(F6:F6)</f>
        <v>0</v>
      </c>
      <c r="G7" s="66">
        <f>SUM(G6:G6)</f>
        <v>0</v>
      </c>
      <c r="H7" s="10">
        <f>SUM(H6:H6)</f>
        <v>0</v>
      </c>
      <c r="I7" s="6"/>
      <c r="J7" s="6"/>
      <c r="K7" s="10">
        <f t="shared" ref="K7:Q7" si="0">SUM(K5:K6)</f>
        <v>1</v>
      </c>
      <c r="L7" s="10">
        <f t="shared" si="0"/>
        <v>0</v>
      </c>
      <c r="M7" s="10">
        <f t="shared" si="0"/>
        <v>0</v>
      </c>
      <c r="N7" s="10">
        <f t="shared" si="0"/>
        <v>0</v>
      </c>
      <c r="O7" s="10"/>
      <c r="P7" s="10">
        <f t="shared" si="0"/>
        <v>0</v>
      </c>
      <c r="Q7" s="10">
        <f t="shared" si="0"/>
        <v>0</v>
      </c>
    </row>
    <row r="8" spans="1:17" s="37" customFormat="1">
      <c r="A8" s="39"/>
      <c r="B8" s="83"/>
      <c r="C8" s="105"/>
      <c r="D8" s="106"/>
      <c r="E8" s="106"/>
      <c r="F8" s="106"/>
      <c r="G8" s="67"/>
      <c r="H8" s="39"/>
      <c r="I8" s="38"/>
      <c r="J8" s="38"/>
      <c r="K8" s="40"/>
      <c r="L8" s="40"/>
      <c r="M8" s="40"/>
      <c r="N8" s="40"/>
      <c r="O8" s="40"/>
      <c r="P8" s="41"/>
      <c r="Q8" s="41"/>
    </row>
    <row r="9" spans="1:17" ht="76.5">
      <c r="A9" s="4" t="s">
        <v>19</v>
      </c>
      <c r="B9" s="81" t="s">
        <v>237</v>
      </c>
      <c r="C9" s="101">
        <v>16</v>
      </c>
      <c r="D9" s="102" t="s">
        <v>20</v>
      </c>
      <c r="E9" s="102"/>
      <c r="F9" s="102"/>
      <c r="G9" s="64"/>
      <c r="H9" s="26"/>
      <c r="I9" s="3"/>
      <c r="J9" s="3"/>
      <c r="K9" s="5"/>
      <c r="L9" s="5"/>
      <c r="M9" s="5"/>
      <c r="N9" s="26"/>
      <c r="O9" s="26"/>
      <c r="P9" s="27"/>
      <c r="Q9" s="27"/>
    </row>
    <row r="10" spans="1:17">
      <c r="A10" s="7">
        <v>1</v>
      </c>
      <c r="B10" s="74" t="s">
        <v>93</v>
      </c>
      <c r="C10" s="89"/>
      <c r="D10" s="107"/>
      <c r="E10" s="107"/>
      <c r="F10" s="107"/>
      <c r="G10" s="68">
        <f>$C$9</f>
        <v>16</v>
      </c>
      <c r="H10" s="33"/>
      <c r="I10" s="6" t="s">
        <v>94</v>
      </c>
      <c r="J10" s="6" t="s">
        <v>95</v>
      </c>
      <c r="K10" s="8"/>
      <c r="L10" s="8"/>
      <c r="M10" s="8"/>
      <c r="N10" s="7"/>
      <c r="O10" s="7"/>
      <c r="P10" s="12"/>
      <c r="Q10" s="12"/>
    </row>
    <row r="11" spans="1:17">
      <c r="A11" s="7">
        <f>A10+1</f>
        <v>2</v>
      </c>
      <c r="B11" s="74" t="s">
        <v>96</v>
      </c>
      <c r="C11" s="89"/>
      <c r="D11" s="107"/>
      <c r="E11" s="107">
        <f t="shared" ref="E11:E15" si="1">$C$9</f>
        <v>16</v>
      </c>
      <c r="F11" s="107"/>
      <c r="G11" s="68"/>
      <c r="H11" s="33"/>
      <c r="I11" s="6" t="s">
        <v>33</v>
      </c>
      <c r="J11" s="6" t="s">
        <v>97</v>
      </c>
      <c r="K11" s="8"/>
      <c r="L11" s="8"/>
      <c r="M11" s="8"/>
      <c r="N11" s="7"/>
      <c r="O11" s="7"/>
      <c r="P11" s="12"/>
      <c r="Q11" s="12"/>
    </row>
    <row r="12" spans="1:17" ht="190.5" customHeight="1">
      <c r="A12" s="7">
        <f t="shared" ref="A12:A17" si="2">A11+1</f>
        <v>3</v>
      </c>
      <c r="B12" s="74" t="s">
        <v>293</v>
      </c>
      <c r="C12" s="89"/>
      <c r="D12" s="107"/>
      <c r="E12" s="107">
        <f t="shared" si="1"/>
        <v>16</v>
      </c>
      <c r="F12" s="107"/>
      <c r="G12" s="68"/>
      <c r="H12" s="33"/>
      <c r="I12" s="6" t="s">
        <v>99</v>
      </c>
      <c r="J12" s="6" t="s">
        <v>100</v>
      </c>
      <c r="K12" s="8"/>
      <c r="L12" s="8"/>
      <c r="M12" s="8">
        <f>E12</f>
        <v>16</v>
      </c>
      <c r="N12" s="7"/>
      <c r="O12" s="7"/>
      <c r="P12" s="12"/>
      <c r="Q12" s="12"/>
    </row>
    <row r="13" spans="1:17" ht="178.5">
      <c r="A13" s="7"/>
      <c r="B13" s="74" t="s">
        <v>294</v>
      </c>
      <c r="C13" s="89"/>
      <c r="D13" s="107"/>
      <c r="E13" s="107"/>
      <c r="F13" s="107"/>
      <c r="G13" s="68"/>
      <c r="H13" s="33"/>
      <c r="I13" s="6"/>
      <c r="J13" s="6"/>
      <c r="K13" s="8"/>
      <c r="L13" s="8"/>
      <c r="M13" s="8"/>
      <c r="N13" s="7"/>
      <c r="O13" s="7"/>
      <c r="P13" s="12"/>
      <c r="Q13" s="12"/>
    </row>
    <row r="14" spans="1:17">
      <c r="A14" s="7">
        <f>A12+1</f>
        <v>4</v>
      </c>
      <c r="B14" s="74" t="s">
        <v>101</v>
      </c>
      <c r="C14" s="89"/>
      <c r="D14" s="107"/>
      <c r="E14" s="107">
        <f t="shared" si="1"/>
        <v>16</v>
      </c>
      <c r="F14" s="107"/>
      <c r="G14" s="68"/>
      <c r="H14" s="33"/>
      <c r="I14" s="6" t="s">
        <v>30</v>
      </c>
      <c r="J14" s="6" t="s">
        <v>100</v>
      </c>
      <c r="K14" s="8"/>
      <c r="L14" s="8"/>
      <c r="M14" s="8">
        <f>E14</f>
        <v>16</v>
      </c>
      <c r="N14" s="7"/>
      <c r="O14" s="7"/>
      <c r="P14" s="12"/>
      <c r="Q14" s="12"/>
    </row>
    <row r="15" spans="1:17">
      <c r="A15" s="7">
        <f t="shared" si="2"/>
        <v>5</v>
      </c>
      <c r="B15" s="74" t="s">
        <v>76</v>
      </c>
      <c r="C15" s="89"/>
      <c r="D15" s="107"/>
      <c r="E15" s="107">
        <f t="shared" si="1"/>
        <v>16</v>
      </c>
      <c r="F15" s="107"/>
      <c r="G15" s="68"/>
      <c r="H15" s="33"/>
      <c r="I15" s="6" t="s">
        <v>94</v>
      </c>
      <c r="J15" s="6" t="s">
        <v>116</v>
      </c>
      <c r="K15" s="8"/>
      <c r="L15" s="8"/>
      <c r="M15" s="8"/>
      <c r="N15" s="7"/>
      <c r="O15" s="7"/>
      <c r="P15" s="12"/>
      <c r="Q15" s="12"/>
    </row>
    <row r="16" spans="1:17">
      <c r="A16" s="7">
        <f t="shared" si="2"/>
        <v>6</v>
      </c>
      <c r="B16" s="74" t="s">
        <v>115</v>
      </c>
      <c r="C16" s="104"/>
      <c r="D16" s="107">
        <f>$C$9</f>
        <v>16</v>
      </c>
      <c r="E16" s="89"/>
      <c r="F16" s="89"/>
      <c r="G16" s="65"/>
      <c r="H16" s="7"/>
      <c r="I16" s="6" t="s">
        <v>105</v>
      </c>
      <c r="J16" s="6" t="s">
        <v>103</v>
      </c>
      <c r="K16" s="8"/>
      <c r="L16" s="8"/>
      <c r="M16" s="8"/>
      <c r="N16" s="7">
        <f>D16</f>
        <v>16</v>
      </c>
      <c r="O16" s="7"/>
      <c r="P16" s="12"/>
      <c r="Q16" s="12"/>
    </row>
    <row r="17" spans="1:17">
      <c r="A17" s="7">
        <f t="shared" si="2"/>
        <v>7</v>
      </c>
      <c r="B17" s="74" t="s">
        <v>104</v>
      </c>
      <c r="C17" s="104"/>
      <c r="D17" s="107">
        <f>$C$9</f>
        <v>16</v>
      </c>
      <c r="E17" s="89"/>
      <c r="F17" s="107">
        <f>$C$9</f>
        <v>16</v>
      </c>
      <c r="G17" s="65"/>
      <c r="H17" s="7"/>
      <c r="I17" s="6" t="s">
        <v>106</v>
      </c>
      <c r="J17" s="6" t="s">
        <v>107</v>
      </c>
      <c r="K17" s="8"/>
      <c r="L17" s="8"/>
      <c r="M17" s="8"/>
      <c r="N17" s="7"/>
      <c r="O17" s="7"/>
      <c r="P17" s="12"/>
      <c r="Q17" s="12"/>
    </row>
    <row r="18" spans="1:17">
      <c r="A18" s="7">
        <v>8</v>
      </c>
      <c r="B18" s="74" t="s">
        <v>239</v>
      </c>
      <c r="C18" s="104"/>
      <c r="D18" s="107">
        <f>C9</f>
        <v>16</v>
      </c>
      <c r="E18" s="89"/>
      <c r="F18" s="107"/>
      <c r="G18" s="65"/>
      <c r="H18" s="7"/>
      <c r="I18" s="6" t="s">
        <v>240</v>
      </c>
      <c r="J18" s="6" t="s">
        <v>241</v>
      </c>
      <c r="K18" s="8"/>
      <c r="L18" s="8"/>
      <c r="M18" s="8"/>
      <c r="N18" s="7"/>
      <c r="O18" s="7">
        <f>D18</f>
        <v>16</v>
      </c>
      <c r="P18" s="12"/>
      <c r="Q18" s="12"/>
    </row>
    <row r="19" spans="1:17" ht="25.5">
      <c r="A19" s="7">
        <f>A17+1</f>
        <v>8</v>
      </c>
      <c r="B19" s="74" t="s">
        <v>109</v>
      </c>
      <c r="C19" s="89"/>
      <c r="D19" s="107">
        <f>$C$9</f>
        <v>16</v>
      </c>
      <c r="E19" s="107"/>
      <c r="F19" s="107">
        <f>$C$9</f>
        <v>16</v>
      </c>
      <c r="G19" s="68"/>
      <c r="H19" s="33"/>
      <c r="I19" s="6" t="s">
        <v>141</v>
      </c>
      <c r="J19" s="6" t="s">
        <v>110</v>
      </c>
      <c r="K19" s="8"/>
      <c r="L19" s="8"/>
      <c r="M19" s="8"/>
      <c r="N19" s="7"/>
      <c r="O19" s="7"/>
      <c r="P19" s="12"/>
      <c r="Q19" s="12"/>
    </row>
    <row r="20" spans="1:17" s="28" customFormat="1">
      <c r="A20" s="10" t="s">
        <v>20</v>
      </c>
      <c r="B20" s="82" t="s">
        <v>21</v>
      </c>
      <c r="C20" s="104"/>
      <c r="D20" s="104">
        <f>SUM(D10:D19)</f>
        <v>64</v>
      </c>
      <c r="E20" s="104">
        <f>SUM(E10:E19)</f>
        <v>64</v>
      </c>
      <c r="F20" s="104">
        <f>SUM(F10:F19)</f>
        <v>32</v>
      </c>
      <c r="G20" s="66">
        <f>SUM(G10:G19)</f>
        <v>16</v>
      </c>
      <c r="H20" s="10">
        <f>SUM(H10:H19)</f>
        <v>0</v>
      </c>
      <c r="I20" s="9"/>
      <c r="J20" s="9"/>
      <c r="K20" s="10">
        <f t="shared" ref="K20:Q20" si="3">SUM(K10:K19)</f>
        <v>0</v>
      </c>
      <c r="L20" s="10">
        <f t="shared" si="3"/>
        <v>0</v>
      </c>
      <c r="M20" s="10">
        <f t="shared" si="3"/>
        <v>32</v>
      </c>
      <c r="N20" s="10">
        <f t="shared" si="3"/>
        <v>16</v>
      </c>
      <c r="O20" s="10">
        <f t="shared" si="3"/>
        <v>16</v>
      </c>
      <c r="P20" s="10">
        <f t="shared" si="3"/>
        <v>0</v>
      </c>
      <c r="Q20" s="10">
        <f t="shared" si="3"/>
        <v>0</v>
      </c>
    </row>
    <row r="21" spans="1:17" s="28" customFormat="1">
      <c r="A21" s="10"/>
      <c r="B21" s="82"/>
      <c r="C21" s="104"/>
      <c r="D21" s="108"/>
      <c r="E21" s="108"/>
      <c r="F21" s="108"/>
      <c r="G21" s="69"/>
      <c r="H21" s="15"/>
      <c r="I21" s="9"/>
      <c r="J21" s="9"/>
      <c r="K21" s="11"/>
      <c r="L21" s="11"/>
      <c r="M21" s="11"/>
      <c r="N21" s="11"/>
      <c r="O21" s="11"/>
      <c r="P21" s="29"/>
      <c r="Q21" s="29"/>
    </row>
    <row r="22" spans="1:17" s="28" customFormat="1">
      <c r="A22" s="10"/>
      <c r="B22" s="82"/>
      <c r="C22" s="104"/>
      <c r="D22" s="108"/>
      <c r="E22" s="108"/>
      <c r="F22" s="108"/>
      <c r="G22" s="69"/>
      <c r="H22" s="15"/>
      <c r="I22" s="9"/>
      <c r="J22" s="9"/>
      <c r="K22" s="11"/>
      <c r="L22" s="11"/>
      <c r="M22" s="11"/>
      <c r="N22" s="11"/>
      <c r="O22" s="11"/>
      <c r="P22" s="29"/>
      <c r="Q22" s="29"/>
    </row>
    <row r="23" spans="1:17">
      <c r="A23" s="4" t="s">
        <v>22</v>
      </c>
      <c r="B23" s="81" t="s">
        <v>117</v>
      </c>
      <c r="C23" s="101">
        <v>2</v>
      </c>
      <c r="D23" s="102" t="s">
        <v>20</v>
      </c>
      <c r="E23" s="102"/>
      <c r="F23" s="102"/>
      <c r="G23" s="64"/>
      <c r="H23" s="26"/>
      <c r="I23" s="3"/>
      <c r="J23" s="3"/>
      <c r="K23" s="5"/>
      <c r="L23" s="5"/>
      <c r="M23" s="5"/>
      <c r="N23" s="26"/>
      <c r="O23" s="26"/>
      <c r="P23" s="27"/>
      <c r="Q23" s="27"/>
    </row>
    <row r="24" spans="1:17">
      <c r="A24" s="7">
        <v>1</v>
      </c>
      <c r="B24" s="74" t="s">
        <v>93</v>
      </c>
      <c r="C24" s="89"/>
      <c r="D24" s="107"/>
      <c r="E24" s="107"/>
      <c r="F24" s="107"/>
      <c r="G24" s="68">
        <f>$C$23</f>
        <v>2</v>
      </c>
      <c r="H24" s="33"/>
      <c r="I24" s="6" t="s">
        <v>94</v>
      </c>
      <c r="J24" s="6" t="s">
        <v>95</v>
      </c>
      <c r="K24" s="8"/>
      <c r="L24" s="8"/>
      <c r="M24" s="8"/>
      <c r="N24" s="7"/>
      <c r="O24" s="7"/>
      <c r="P24" s="12"/>
      <c r="Q24" s="12"/>
    </row>
    <row r="25" spans="1:17">
      <c r="A25" s="7">
        <f>A24+1</f>
        <v>2</v>
      </c>
      <c r="B25" s="74" t="s">
        <v>96</v>
      </c>
      <c r="C25" s="89"/>
      <c r="D25" s="107"/>
      <c r="E25" s="107">
        <f t="shared" ref="E25:E29" si="4">$C$23</f>
        <v>2</v>
      </c>
      <c r="F25" s="107"/>
      <c r="G25" s="68"/>
      <c r="H25" s="33"/>
      <c r="I25" s="6" t="s">
        <v>33</v>
      </c>
      <c r="J25" s="6" t="s">
        <v>97</v>
      </c>
      <c r="K25" s="8"/>
      <c r="L25" s="8"/>
      <c r="M25" s="8"/>
      <c r="N25" s="7"/>
      <c r="O25" s="7"/>
      <c r="P25" s="12"/>
      <c r="Q25" s="12"/>
    </row>
    <row r="26" spans="1:17">
      <c r="A26" s="7">
        <f t="shared" ref="A26:A31" si="5">A25+1</f>
        <v>3</v>
      </c>
      <c r="B26" s="74" t="s">
        <v>98</v>
      </c>
      <c r="C26" s="89"/>
      <c r="D26" s="107"/>
      <c r="E26" s="107">
        <f t="shared" si="4"/>
        <v>2</v>
      </c>
      <c r="F26" s="107"/>
      <c r="G26" s="68"/>
      <c r="H26" s="33"/>
      <c r="I26" s="6" t="s">
        <v>99</v>
      </c>
      <c r="J26" s="6" t="s">
        <v>100</v>
      </c>
      <c r="K26" s="8"/>
      <c r="L26" s="8"/>
      <c r="M26" s="8">
        <f>E26</f>
        <v>2</v>
      </c>
      <c r="N26" s="7"/>
      <c r="O26" s="7"/>
      <c r="P26" s="12"/>
      <c r="Q26" s="12"/>
    </row>
    <row r="27" spans="1:17">
      <c r="A27" s="7">
        <f t="shared" si="5"/>
        <v>4</v>
      </c>
      <c r="B27" s="74" t="s">
        <v>101</v>
      </c>
      <c r="C27" s="89"/>
      <c r="D27" s="107"/>
      <c r="E27" s="107">
        <f t="shared" si="4"/>
        <v>2</v>
      </c>
      <c r="F27" s="107"/>
      <c r="G27" s="68"/>
      <c r="H27" s="33"/>
      <c r="I27" s="6" t="s">
        <v>30</v>
      </c>
      <c r="J27" s="6" t="s">
        <v>100</v>
      </c>
      <c r="K27" s="8"/>
      <c r="L27" s="8"/>
      <c r="M27" s="8">
        <f>E27</f>
        <v>2</v>
      </c>
      <c r="N27" s="7"/>
      <c r="O27" s="7"/>
      <c r="P27" s="12"/>
      <c r="Q27" s="12"/>
    </row>
    <row r="28" spans="1:17">
      <c r="A28" s="7">
        <f t="shared" si="5"/>
        <v>5</v>
      </c>
      <c r="B28" s="74" t="s">
        <v>102</v>
      </c>
      <c r="C28" s="89"/>
      <c r="D28" s="107"/>
      <c r="E28" s="107">
        <f t="shared" si="4"/>
        <v>2</v>
      </c>
      <c r="F28" s="107"/>
      <c r="G28" s="68"/>
      <c r="H28" s="33"/>
      <c r="I28" s="6" t="s">
        <v>30</v>
      </c>
      <c r="J28" s="6" t="s">
        <v>100</v>
      </c>
      <c r="K28" s="8"/>
      <c r="L28" s="8"/>
      <c r="M28" s="8">
        <f>E28</f>
        <v>2</v>
      </c>
      <c r="N28" s="7"/>
      <c r="O28" s="7"/>
      <c r="P28" s="12"/>
      <c r="Q28" s="12"/>
    </row>
    <row r="29" spans="1:17">
      <c r="A29" s="7">
        <f t="shared" si="5"/>
        <v>6</v>
      </c>
      <c r="B29" s="74" t="s">
        <v>113</v>
      </c>
      <c r="C29" s="89"/>
      <c r="D29" s="107"/>
      <c r="E29" s="107">
        <f t="shared" si="4"/>
        <v>2</v>
      </c>
      <c r="F29" s="107">
        <f>$C$23</f>
        <v>2</v>
      </c>
      <c r="G29" s="68"/>
      <c r="H29" s="33"/>
      <c r="I29" s="6" t="s">
        <v>94</v>
      </c>
      <c r="J29" s="6" t="s">
        <v>116</v>
      </c>
      <c r="K29" s="8"/>
      <c r="L29" s="8"/>
      <c r="M29" s="8"/>
      <c r="N29" s="7"/>
      <c r="O29" s="7"/>
      <c r="P29" s="12"/>
      <c r="Q29" s="12"/>
    </row>
    <row r="30" spans="1:17">
      <c r="A30" s="7">
        <f t="shared" si="5"/>
        <v>7</v>
      </c>
      <c r="B30" s="74" t="s">
        <v>243</v>
      </c>
      <c r="C30" s="104"/>
      <c r="D30" s="107">
        <f>$C$23</f>
        <v>2</v>
      </c>
      <c r="E30" s="89"/>
      <c r="F30" s="89"/>
      <c r="G30" s="65"/>
      <c r="H30" s="7"/>
      <c r="I30" s="6" t="s">
        <v>105</v>
      </c>
      <c r="J30" s="6" t="s">
        <v>103</v>
      </c>
      <c r="K30" s="8"/>
      <c r="L30" s="8"/>
      <c r="M30" s="8"/>
      <c r="N30" s="7">
        <f>D30</f>
        <v>2</v>
      </c>
      <c r="O30" s="7"/>
      <c r="P30" s="12"/>
      <c r="Q30" s="12"/>
    </row>
    <row r="31" spans="1:17">
      <c r="A31" s="7">
        <f t="shared" si="5"/>
        <v>8</v>
      </c>
      <c r="B31" s="74" t="s">
        <v>112</v>
      </c>
      <c r="C31" s="104"/>
      <c r="D31" s="107">
        <f t="shared" ref="D31" si="6">$C$23</f>
        <v>2</v>
      </c>
      <c r="E31" s="89"/>
      <c r="F31" s="107">
        <f>$C$23</f>
        <v>2</v>
      </c>
      <c r="G31" s="65"/>
      <c r="H31" s="7"/>
      <c r="I31" s="6" t="s">
        <v>106</v>
      </c>
      <c r="J31" s="6" t="s">
        <v>107</v>
      </c>
      <c r="K31" s="8"/>
      <c r="L31" s="8"/>
      <c r="M31" s="8"/>
      <c r="N31" s="7"/>
      <c r="O31" s="7"/>
      <c r="P31" s="12"/>
      <c r="Q31" s="12"/>
    </row>
    <row r="32" spans="1:17" s="28" customFormat="1">
      <c r="A32" s="10" t="s">
        <v>20</v>
      </c>
      <c r="B32" s="82" t="s">
        <v>23</v>
      </c>
      <c r="C32" s="104"/>
      <c r="D32" s="104">
        <f>SUM(D24:D31)</f>
        <v>4</v>
      </c>
      <c r="E32" s="104">
        <f>SUM(E24:E31)</f>
        <v>10</v>
      </c>
      <c r="F32" s="104">
        <f>SUM(F24:F31)</f>
        <v>4</v>
      </c>
      <c r="G32" s="66">
        <f>SUM(G24:G31)</f>
        <v>2</v>
      </c>
      <c r="H32" s="10">
        <f>SUM(H24:H31)</f>
        <v>0</v>
      </c>
      <c r="I32" s="9"/>
      <c r="J32" s="9"/>
      <c r="K32" s="10">
        <f t="shared" ref="K32:Q32" si="7">SUM(K24:K31)</f>
        <v>0</v>
      </c>
      <c r="L32" s="10">
        <f t="shared" si="7"/>
        <v>0</v>
      </c>
      <c r="M32" s="10">
        <f t="shared" si="7"/>
        <v>6</v>
      </c>
      <c r="N32" s="10">
        <f t="shared" si="7"/>
        <v>2</v>
      </c>
      <c r="O32" s="10">
        <f t="shared" ref="O32" si="8">SUM(O23:O31)</f>
        <v>0</v>
      </c>
      <c r="P32" s="10">
        <f t="shared" si="7"/>
        <v>0</v>
      </c>
      <c r="Q32" s="10">
        <f t="shared" si="7"/>
        <v>0</v>
      </c>
    </row>
    <row r="33" spans="1:17" s="28" customFormat="1">
      <c r="A33" s="10"/>
      <c r="B33" s="82"/>
      <c r="C33" s="104"/>
      <c r="D33" s="108"/>
      <c r="E33" s="108"/>
      <c r="F33" s="108"/>
      <c r="G33" s="69"/>
      <c r="H33" s="15"/>
      <c r="I33" s="9"/>
      <c r="J33" s="9"/>
      <c r="K33" s="11"/>
      <c r="L33" s="11"/>
      <c r="M33" s="11"/>
      <c r="N33" s="11"/>
      <c r="O33" s="11"/>
      <c r="P33" s="29"/>
      <c r="Q33" s="29"/>
    </row>
    <row r="34" spans="1:17">
      <c r="A34" s="4" t="s">
        <v>24</v>
      </c>
      <c r="B34" s="81" t="s">
        <v>118</v>
      </c>
      <c r="C34" s="101">
        <v>146</v>
      </c>
      <c r="D34" s="102" t="s">
        <v>20</v>
      </c>
      <c r="E34" s="102"/>
      <c r="F34" s="102"/>
      <c r="G34" s="64"/>
      <c r="H34" s="26"/>
      <c r="I34" s="3"/>
      <c r="J34" s="3"/>
      <c r="K34" s="5"/>
      <c r="L34" s="5"/>
      <c r="M34" s="5"/>
      <c r="N34" s="26"/>
      <c r="O34" s="26"/>
      <c r="P34" s="27"/>
      <c r="Q34" s="27"/>
    </row>
    <row r="35" spans="1:17">
      <c r="A35" s="7">
        <v>1</v>
      </c>
      <c r="B35" s="74" t="s">
        <v>93</v>
      </c>
      <c r="C35" s="89"/>
      <c r="D35" s="107"/>
      <c r="E35" s="107"/>
      <c r="F35" s="107"/>
      <c r="G35" s="68">
        <f>$C$34</f>
        <v>146</v>
      </c>
      <c r="H35" s="33"/>
      <c r="I35" s="6" t="s">
        <v>94</v>
      </c>
      <c r="J35" s="6" t="s">
        <v>95</v>
      </c>
      <c r="K35" s="8"/>
      <c r="L35" s="8"/>
      <c r="M35" s="8"/>
      <c r="N35" s="7"/>
      <c r="O35" s="7"/>
      <c r="P35" s="12"/>
      <c r="Q35" s="12"/>
    </row>
    <row r="36" spans="1:17">
      <c r="A36" s="7">
        <v>2</v>
      </c>
      <c r="B36" s="74" t="s">
        <v>96</v>
      </c>
      <c r="C36" s="89"/>
      <c r="D36" s="107"/>
      <c r="E36" s="107">
        <f>$C$34</f>
        <v>146</v>
      </c>
      <c r="F36" s="107"/>
      <c r="G36" s="68"/>
      <c r="H36" s="33"/>
      <c r="I36" s="6" t="s">
        <v>33</v>
      </c>
      <c r="J36" s="6" t="s">
        <v>97</v>
      </c>
      <c r="K36" s="8"/>
      <c r="L36" s="8"/>
      <c r="M36" s="8"/>
      <c r="N36" s="7"/>
      <c r="O36" s="7"/>
      <c r="P36" s="12"/>
      <c r="Q36" s="12"/>
    </row>
    <row r="37" spans="1:17">
      <c r="A37" s="7">
        <v>3</v>
      </c>
      <c r="B37" s="74" t="s">
        <v>98</v>
      </c>
      <c r="C37" s="89"/>
      <c r="D37" s="107"/>
      <c r="E37" s="107">
        <f>$C$34</f>
        <v>146</v>
      </c>
      <c r="F37" s="107"/>
      <c r="G37" s="68"/>
      <c r="H37" s="33"/>
      <c r="I37" s="6" t="s">
        <v>99</v>
      </c>
      <c r="J37" s="6" t="s">
        <v>100</v>
      </c>
      <c r="K37" s="8"/>
      <c r="L37" s="8"/>
      <c r="M37" s="8">
        <f>E37</f>
        <v>146</v>
      </c>
      <c r="N37" s="7"/>
      <c r="O37" s="7"/>
      <c r="P37" s="12"/>
      <c r="Q37" s="12"/>
    </row>
    <row r="38" spans="1:17">
      <c r="A38" s="7">
        <v>4</v>
      </c>
      <c r="B38" s="74" t="s">
        <v>113</v>
      </c>
      <c r="C38" s="89"/>
      <c r="D38" s="107"/>
      <c r="E38" s="107">
        <f>$C$34</f>
        <v>146</v>
      </c>
      <c r="F38" s="107"/>
      <c r="G38" s="68"/>
      <c r="H38" s="33"/>
      <c r="I38" s="6" t="s">
        <v>94</v>
      </c>
      <c r="J38" s="6" t="s">
        <v>116</v>
      </c>
      <c r="K38" s="8"/>
      <c r="L38" s="8"/>
      <c r="M38" s="8"/>
      <c r="N38" s="7"/>
      <c r="O38" s="7"/>
      <c r="P38" s="12"/>
      <c r="Q38" s="12"/>
    </row>
    <row r="39" spans="1:17">
      <c r="A39" s="7">
        <v>5</v>
      </c>
      <c r="B39" s="74" t="s">
        <v>101</v>
      </c>
      <c r="C39" s="89"/>
      <c r="D39" s="107"/>
      <c r="E39" s="107">
        <f>$C$34</f>
        <v>146</v>
      </c>
      <c r="F39" s="107"/>
      <c r="G39" s="68"/>
      <c r="H39" s="33"/>
      <c r="I39" s="6" t="s">
        <v>30</v>
      </c>
      <c r="J39" s="6" t="s">
        <v>100</v>
      </c>
      <c r="K39" s="8"/>
      <c r="L39" s="8"/>
      <c r="M39" s="8">
        <f>E39</f>
        <v>146</v>
      </c>
      <c r="N39" s="7"/>
      <c r="O39" s="7"/>
      <c r="P39" s="12"/>
      <c r="Q39" s="12"/>
    </row>
    <row r="40" spans="1:17">
      <c r="A40" s="7">
        <v>6</v>
      </c>
      <c r="B40" s="74" t="s">
        <v>115</v>
      </c>
      <c r="C40" s="104"/>
      <c r="D40" s="107">
        <f>$C$34</f>
        <v>146</v>
      </c>
      <c r="E40" s="89"/>
      <c r="F40" s="89"/>
      <c r="G40" s="65"/>
      <c r="H40" s="7"/>
      <c r="I40" s="6" t="s">
        <v>105</v>
      </c>
      <c r="J40" s="6" t="s">
        <v>103</v>
      </c>
      <c r="K40" s="8"/>
      <c r="L40" s="8"/>
      <c r="M40" s="8"/>
      <c r="N40" s="7">
        <f>+D40</f>
        <v>146</v>
      </c>
      <c r="O40" s="7"/>
      <c r="P40" s="12"/>
      <c r="Q40" s="12"/>
    </row>
    <row r="41" spans="1:17">
      <c r="A41" s="7">
        <v>7</v>
      </c>
      <c r="B41" s="74" t="s">
        <v>104</v>
      </c>
      <c r="C41" s="104"/>
      <c r="D41" s="107">
        <f>$C$34</f>
        <v>146</v>
      </c>
      <c r="E41" s="89"/>
      <c r="F41" s="107">
        <f>$C$34</f>
        <v>146</v>
      </c>
      <c r="G41" s="65"/>
      <c r="H41" s="7"/>
      <c r="I41" s="6" t="s">
        <v>106</v>
      </c>
      <c r="J41" s="6" t="s">
        <v>107</v>
      </c>
      <c r="K41" s="8"/>
      <c r="L41" s="8"/>
      <c r="M41" s="8"/>
      <c r="N41" s="7"/>
      <c r="O41" s="7"/>
      <c r="P41" s="12"/>
      <c r="Q41" s="12"/>
    </row>
    <row r="42" spans="1:17" s="28" customFormat="1">
      <c r="A42" s="10" t="s">
        <v>20</v>
      </c>
      <c r="B42" s="82" t="s">
        <v>25</v>
      </c>
      <c r="C42" s="104"/>
      <c r="D42" s="104">
        <f>SUM(D35:D41)</f>
        <v>292</v>
      </c>
      <c r="E42" s="104">
        <f>SUM(E35:E41)</f>
        <v>584</v>
      </c>
      <c r="F42" s="104">
        <f>SUM(F35:F41)</f>
        <v>146</v>
      </c>
      <c r="G42" s="66">
        <f>SUM(G35:G41)</f>
        <v>146</v>
      </c>
      <c r="H42" s="10">
        <f>SUM(H35:H41)</f>
        <v>0</v>
      </c>
      <c r="I42" s="9"/>
      <c r="J42" s="9"/>
      <c r="K42" s="10">
        <f t="shared" ref="K42:Q42" si="9">SUM(K35:K41)</f>
        <v>0</v>
      </c>
      <c r="L42" s="10">
        <f t="shared" si="9"/>
        <v>0</v>
      </c>
      <c r="M42" s="10">
        <f t="shared" si="9"/>
        <v>292</v>
      </c>
      <c r="N42" s="10">
        <f t="shared" si="9"/>
        <v>146</v>
      </c>
      <c r="O42" s="10">
        <f t="shared" si="9"/>
        <v>0</v>
      </c>
      <c r="P42" s="10">
        <f t="shared" si="9"/>
        <v>0</v>
      </c>
      <c r="Q42" s="10">
        <f t="shared" si="9"/>
        <v>0</v>
      </c>
    </row>
    <row r="43" spans="1:17" s="28" customFormat="1">
      <c r="A43" s="10"/>
      <c r="B43" s="82"/>
      <c r="C43" s="104"/>
      <c r="D43" s="108"/>
      <c r="E43" s="108"/>
      <c r="F43" s="108"/>
      <c r="G43" s="69"/>
      <c r="H43" s="15"/>
      <c r="I43" s="9"/>
      <c r="J43" s="9"/>
      <c r="K43" s="11"/>
      <c r="L43" s="11"/>
      <c r="M43" s="11"/>
      <c r="N43" s="11"/>
      <c r="O43" s="11"/>
      <c r="P43" s="29"/>
      <c r="Q43" s="29"/>
    </row>
    <row r="44" spans="1:17">
      <c r="A44" s="4" t="s">
        <v>26</v>
      </c>
      <c r="B44" s="81" t="s">
        <v>119</v>
      </c>
      <c r="C44" s="101">
        <v>28</v>
      </c>
      <c r="D44" s="102" t="s">
        <v>20</v>
      </c>
      <c r="E44" s="102"/>
      <c r="F44" s="102"/>
      <c r="G44" s="64"/>
      <c r="H44" s="26"/>
      <c r="I44" s="3"/>
      <c r="J44" s="3"/>
      <c r="K44" s="5"/>
      <c r="L44" s="5"/>
      <c r="M44" s="5"/>
      <c r="N44" s="26"/>
      <c r="O44" s="26"/>
      <c r="P44" s="27"/>
      <c r="Q44" s="27"/>
    </row>
    <row r="45" spans="1:17">
      <c r="A45" s="7">
        <v>1</v>
      </c>
      <c r="B45" s="74" t="s">
        <v>93</v>
      </c>
      <c r="C45" s="89"/>
      <c r="D45" s="107"/>
      <c r="E45" s="107"/>
      <c r="F45" s="107"/>
      <c r="G45" s="68">
        <f>$C$44</f>
        <v>28</v>
      </c>
      <c r="H45" s="33"/>
      <c r="I45" s="6" t="s">
        <v>94</v>
      </c>
      <c r="J45" s="6" t="s">
        <v>95</v>
      </c>
      <c r="K45" s="8"/>
      <c r="L45" s="8"/>
      <c r="M45" s="8"/>
      <c r="N45" s="7"/>
      <c r="O45" s="7"/>
      <c r="P45" s="12"/>
      <c r="Q45" s="12"/>
    </row>
    <row r="46" spans="1:17">
      <c r="A46" s="7">
        <v>2</v>
      </c>
      <c r="B46" s="74" t="s">
        <v>96</v>
      </c>
      <c r="C46" s="89"/>
      <c r="D46" s="107"/>
      <c r="E46" s="107">
        <f t="shared" ref="E46:E48" si="10">$C$44</f>
        <v>28</v>
      </c>
      <c r="F46" s="107"/>
      <c r="G46" s="68"/>
      <c r="H46" s="33"/>
      <c r="I46" s="6" t="s">
        <v>33</v>
      </c>
      <c r="J46" s="6" t="s">
        <v>97</v>
      </c>
      <c r="K46" s="8"/>
      <c r="L46" s="8"/>
      <c r="M46" s="8"/>
      <c r="N46" s="7"/>
      <c r="O46" s="7"/>
      <c r="P46" s="12"/>
      <c r="Q46" s="12"/>
    </row>
    <row r="47" spans="1:17">
      <c r="A47" s="7">
        <v>3</v>
      </c>
      <c r="B47" s="74" t="s">
        <v>98</v>
      </c>
      <c r="C47" s="89"/>
      <c r="D47" s="107"/>
      <c r="E47" s="107">
        <f t="shared" si="10"/>
        <v>28</v>
      </c>
      <c r="F47" s="107"/>
      <c r="G47" s="68"/>
      <c r="H47" s="33"/>
      <c r="I47" s="6" t="s">
        <v>99</v>
      </c>
      <c r="J47" s="6" t="s">
        <v>100</v>
      </c>
      <c r="K47" s="8"/>
      <c r="L47" s="8"/>
      <c r="M47" s="8">
        <f>E47</f>
        <v>28</v>
      </c>
      <c r="N47" s="7"/>
      <c r="O47" s="7"/>
      <c r="P47" s="12"/>
      <c r="Q47" s="12"/>
    </row>
    <row r="48" spans="1:17">
      <c r="A48" s="7">
        <v>4</v>
      </c>
      <c r="B48" s="74" t="s">
        <v>113</v>
      </c>
      <c r="C48" s="89"/>
      <c r="D48" s="107"/>
      <c r="E48" s="107">
        <f t="shared" si="10"/>
        <v>28</v>
      </c>
      <c r="F48" s="107"/>
      <c r="G48" s="68"/>
      <c r="H48" s="33"/>
      <c r="I48" s="6" t="s">
        <v>94</v>
      </c>
      <c r="J48" s="6" t="s">
        <v>116</v>
      </c>
      <c r="K48" s="8"/>
      <c r="L48" s="8"/>
      <c r="M48" s="8"/>
      <c r="N48" s="7"/>
      <c r="O48" s="7"/>
      <c r="P48" s="12"/>
      <c r="Q48" s="12"/>
    </row>
    <row r="49" spans="1:17">
      <c r="A49" s="7">
        <v>5</v>
      </c>
      <c r="B49" s="74" t="s">
        <v>114</v>
      </c>
      <c r="C49" s="89"/>
      <c r="D49" s="107"/>
      <c r="E49" s="107">
        <f>$C$44*2</f>
        <v>56</v>
      </c>
      <c r="F49" s="107"/>
      <c r="G49" s="68"/>
      <c r="H49" s="33"/>
      <c r="I49" s="6" t="s">
        <v>30</v>
      </c>
      <c r="J49" s="6" t="s">
        <v>100</v>
      </c>
      <c r="K49" s="8"/>
      <c r="L49" s="8"/>
      <c r="M49" s="8">
        <f>E49</f>
        <v>56</v>
      </c>
      <c r="N49" s="7"/>
      <c r="O49" s="7"/>
      <c r="P49" s="12"/>
      <c r="Q49" s="12"/>
    </row>
    <row r="50" spans="1:17">
      <c r="A50" s="7">
        <v>7</v>
      </c>
      <c r="B50" s="74" t="s">
        <v>112</v>
      </c>
      <c r="C50" s="104"/>
      <c r="D50" s="107">
        <f>$C$44</f>
        <v>28</v>
      </c>
      <c r="E50" s="89"/>
      <c r="F50" s="107">
        <f>$C$44</f>
        <v>28</v>
      </c>
      <c r="G50" s="65"/>
      <c r="H50" s="7"/>
      <c r="I50" s="6" t="s">
        <v>106</v>
      </c>
      <c r="J50" s="6" t="s">
        <v>107</v>
      </c>
      <c r="K50" s="8"/>
      <c r="L50" s="8"/>
      <c r="M50" s="8"/>
      <c r="N50" s="7"/>
      <c r="O50" s="7"/>
      <c r="P50" s="12"/>
      <c r="Q50" s="12"/>
    </row>
    <row r="51" spans="1:17" s="28" customFormat="1">
      <c r="A51" s="10" t="s">
        <v>20</v>
      </c>
      <c r="B51" s="82" t="s">
        <v>35</v>
      </c>
      <c r="C51" s="104"/>
      <c r="D51" s="104">
        <f>SUM(D45:D50)</f>
        <v>28</v>
      </c>
      <c r="E51" s="104">
        <f>SUM(E45:E50)</f>
        <v>140</v>
      </c>
      <c r="F51" s="104">
        <f>SUM(F45:F50)</f>
        <v>28</v>
      </c>
      <c r="G51" s="66">
        <f>SUM(G45:G50)</f>
        <v>28</v>
      </c>
      <c r="H51" s="10">
        <f>SUM(H45:H50)</f>
        <v>0</v>
      </c>
      <c r="I51" s="9"/>
      <c r="J51" s="9"/>
      <c r="K51" s="10">
        <f t="shared" ref="K51:Q51" si="11">SUM(K45:K50)</f>
        <v>0</v>
      </c>
      <c r="L51" s="10">
        <f t="shared" si="11"/>
        <v>0</v>
      </c>
      <c r="M51" s="10">
        <f t="shared" si="11"/>
        <v>84</v>
      </c>
      <c r="N51" s="10">
        <f t="shared" si="11"/>
        <v>0</v>
      </c>
      <c r="O51" s="10">
        <f>SUM(O45:O50)</f>
        <v>0</v>
      </c>
      <c r="P51" s="10">
        <f t="shared" si="11"/>
        <v>0</v>
      </c>
      <c r="Q51" s="10">
        <f t="shared" si="11"/>
        <v>0</v>
      </c>
    </row>
    <row r="52" spans="1:17" s="28" customFormat="1">
      <c r="A52" s="10"/>
      <c r="B52" s="82"/>
      <c r="C52" s="104"/>
      <c r="D52" s="108"/>
      <c r="E52" s="108"/>
      <c r="F52" s="108"/>
      <c r="G52" s="69"/>
      <c r="H52" s="15"/>
      <c r="I52" s="9"/>
      <c r="J52" s="9"/>
      <c r="K52" s="11"/>
      <c r="L52" s="11"/>
      <c r="M52" s="11"/>
      <c r="N52" s="11"/>
      <c r="O52" s="11"/>
      <c r="P52" s="29"/>
      <c r="Q52" s="29"/>
    </row>
    <row r="53" spans="1:17">
      <c r="A53" s="4" t="s">
        <v>36</v>
      </c>
      <c r="B53" s="81" t="s">
        <v>120</v>
      </c>
      <c r="C53" s="101">
        <v>13</v>
      </c>
      <c r="D53" s="102" t="s">
        <v>20</v>
      </c>
      <c r="E53" s="102"/>
      <c r="F53" s="102"/>
      <c r="G53" s="64"/>
      <c r="H53" s="26"/>
      <c r="I53" s="3"/>
      <c r="J53" s="3"/>
      <c r="K53" s="5"/>
      <c r="L53" s="5"/>
      <c r="M53" s="5"/>
      <c r="N53" s="26"/>
      <c r="O53" s="26"/>
      <c r="P53" s="27"/>
      <c r="Q53" s="27"/>
    </row>
    <row r="54" spans="1:17">
      <c r="A54" s="7">
        <v>1</v>
      </c>
      <c r="B54" s="74" t="s">
        <v>27</v>
      </c>
      <c r="C54" s="89"/>
      <c r="D54" s="89"/>
      <c r="E54" s="90"/>
      <c r="F54" s="90"/>
      <c r="G54" s="70">
        <v>0</v>
      </c>
      <c r="H54" s="7"/>
      <c r="I54" s="6"/>
      <c r="J54" s="6"/>
      <c r="K54" s="8"/>
      <c r="L54" s="8"/>
      <c r="M54" s="8"/>
      <c r="N54" s="7"/>
      <c r="O54" s="7"/>
      <c r="P54" s="12"/>
      <c r="Q54" s="12"/>
    </row>
    <row r="55" spans="1:17">
      <c r="A55" s="7">
        <f>+A54+1</f>
        <v>2</v>
      </c>
      <c r="B55" s="74" t="s">
        <v>29</v>
      </c>
      <c r="C55" s="89"/>
      <c r="D55" s="89"/>
      <c r="E55" s="90">
        <f>C53</f>
        <v>13</v>
      </c>
      <c r="F55" s="90"/>
      <c r="G55" s="71"/>
      <c r="H55" s="7"/>
      <c r="I55" s="6" t="s">
        <v>30</v>
      </c>
      <c r="J55" s="6" t="s">
        <v>31</v>
      </c>
      <c r="K55" s="8"/>
      <c r="L55" s="8"/>
      <c r="M55" s="7">
        <f>E55</f>
        <v>13</v>
      </c>
      <c r="N55" s="7"/>
      <c r="O55" s="7"/>
      <c r="P55" s="12"/>
      <c r="Q55" s="12"/>
    </row>
    <row r="56" spans="1:17">
      <c r="A56" s="7">
        <f>+A55+1</f>
        <v>3</v>
      </c>
      <c r="B56" s="74" t="s">
        <v>32</v>
      </c>
      <c r="C56" s="89"/>
      <c r="D56" s="89"/>
      <c r="E56" s="90">
        <f>E55</f>
        <v>13</v>
      </c>
      <c r="F56" s="90"/>
      <c r="G56" s="71"/>
      <c r="H56" s="7"/>
      <c r="I56" s="6" t="s">
        <v>33</v>
      </c>
      <c r="J56" s="6" t="s">
        <v>34</v>
      </c>
      <c r="K56" s="8"/>
      <c r="L56" s="8"/>
      <c r="M56" s="8"/>
      <c r="N56" s="7"/>
      <c r="O56" s="7"/>
      <c r="P56" s="12"/>
      <c r="Q56" s="12"/>
    </row>
    <row r="57" spans="1:17" s="28" customFormat="1">
      <c r="A57" s="10" t="s">
        <v>20</v>
      </c>
      <c r="B57" s="82" t="s">
        <v>40</v>
      </c>
      <c r="C57" s="104"/>
      <c r="D57" s="104">
        <f>SUM(D54:D56)</f>
        <v>0</v>
      </c>
      <c r="E57" s="109">
        <f>SUM(E54:E56)</f>
        <v>26</v>
      </c>
      <c r="F57" s="109">
        <f>SUM(F54:F56)</f>
        <v>0</v>
      </c>
      <c r="G57" s="72">
        <f>SUM(G54:G56)</f>
        <v>0</v>
      </c>
      <c r="H57" s="10">
        <f>SUM(H54:H56)</f>
        <v>0</v>
      </c>
      <c r="I57" s="9"/>
      <c r="J57" s="9"/>
      <c r="K57" s="11">
        <f>SUM(K54:K56)</f>
        <v>0</v>
      </c>
      <c r="L57" s="11">
        <f>SUM(L54:L56)</f>
        <v>0</v>
      </c>
      <c r="M57" s="11">
        <f>SUM(M54:M56)</f>
        <v>13</v>
      </c>
      <c r="N57" s="11">
        <f t="shared" ref="N57:Q57" si="12">SUM(N54:N56)</f>
        <v>0</v>
      </c>
      <c r="O57" s="11">
        <f t="shared" si="12"/>
        <v>0</v>
      </c>
      <c r="P57" s="11">
        <f t="shared" si="12"/>
        <v>0</v>
      </c>
      <c r="Q57" s="11">
        <f t="shared" si="12"/>
        <v>0</v>
      </c>
    </row>
    <row r="58" spans="1:17" s="28" customFormat="1">
      <c r="A58" s="10"/>
      <c r="B58" s="82"/>
      <c r="C58" s="104"/>
      <c r="D58" s="104"/>
      <c r="E58" s="104"/>
      <c r="F58" s="104"/>
      <c r="G58" s="66"/>
      <c r="H58" s="10"/>
      <c r="I58" s="9"/>
      <c r="J58" s="9"/>
      <c r="K58" s="11"/>
      <c r="L58" s="11"/>
      <c r="M58" s="11"/>
      <c r="N58" s="10"/>
      <c r="O58" s="10"/>
      <c r="P58" s="29"/>
      <c r="Q58" s="29"/>
    </row>
    <row r="59" spans="1:17">
      <c r="A59" s="4" t="s">
        <v>41</v>
      </c>
      <c r="B59" s="81" t="s">
        <v>122</v>
      </c>
      <c r="C59" s="101">
        <v>6</v>
      </c>
      <c r="D59" s="102" t="s">
        <v>20</v>
      </c>
      <c r="E59" s="102"/>
      <c r="F59" s="102"/>
      <c r="G59" s="64"/>
      <c r="H59" s="26"/>
      <c r="I59" s="3"/>
      <c r="J59" s="3"/>
      <c r="K59" s="5"/>
      <c r="L59" s="5"/>
      <c r="M59" s="5"/>
      <c r="N59" s="26"/>
      <c r="O59" s="26"/>
      <c r="P59" s="27"/>
      <c r="Q59" s="27"/>
    </row>
    <row r="60" spans="1:17">
      <c r="A60" s="7">
        <v>1</v>
      </c>
      <c r="B60" s="74" t="s">
        <v>27</v>
      </c>
      <c r="C60" s="89"/>
      <c r="D60" s="89"/>
      <c r="E60" s="90"/>
      <c r="F60" s="90"/>
      <c r="G60" s="70">
        <v>0</v>
      </c>
      <c r="H60" s="7"/>
      <c r="I60" s="6"/>
      <c r="J60" s="6"/>
      <c r="K60" s="8"/>
      <c r="L60" s="8"/>
      <c r="M60" s="8"/>
      <c r="N60" s="7"/>
      <c r="O60" s="7"/>
      <c r="P60" s="12"/>
      <c r="Q60" s="12"/>
    </row>
    <row r="61" spans="1:17">
      <c r="A61" s="7">
        <f>+A60+1</f>
        <v>2</v>
      </c>
      <c r="B61" s="74" t="s">
        <v>29</v>
      </c>
      <c r="C61" s="89"/>
      <c r="D61" s="89"/>
      <c r="E61" s="90">
        <f>C59</f>
        <v>6</v>
      </c>
      <c r="F61" s="90"/>
      <c r="G61" s="71"/>
      <c r="H61" s="7"/>
      <c r="I61" s="6" t="s">
        <v>39</v>
      </c>
      <c r="J61" s="6" t="s">
        <v>42</v>
      </c>
      <c r="K61" s="8"/>
      <c r="L61" s="8"/>
      <c r="M61" s="7"/>
      <c r="N61" s="7"/>
      <c r="O61" s="7"/>
      <c r="P61" s="12"/>
      <c r="Q61" s="12"/>
    </row>
    <row r="62" spans="1:17">
      <c r="A62" s="7">
        <f>+A61+1</f>
        <v>3</v>
      </c>
      <c r="B62" s="74" t="s">
        <v>32</v>
      </c>
      <c r="C62" s="89"/>
      <c r="D62" s="89"/>
      <c r="E62" s="90">
        <f>E61</f>
        <v>6</v>
      </c>
      <c r="F62" s="90"/>
      <c r="G62" s="71"/>
      <c r="H62" s="7"/>
      <c r="I62" s="6" t="s">
        <v>33</v>
      </c>
      <c r="J62" s="6" t="s">
        <v>34</v>
      </c>
      <c r="K62" s="8"/>
      <c r="L62" s="8"/>
      <c r="M62" s="8"/>
      <c r="N62" s="7"/>
      <c r="O62" s="7"/>
      <c r="P62" s="12"/>
      <c r="Q62" s="12"/>
    </row>
    <row r="63" spans="1:17" s="28" customFormat="1">
      <c r="A63" s="10" t="s">
        <v>20</v>
      </c>
      <c r="B63" s="82" t="s">
        <v>43</v>
      </c>
      <c r="C63" s="104"/>
      <c r="D63" s="104">
        <f>SUM(D60:D62)</f>
        <v>0</v>
      </c>
      <c r="E63" s="109">
        <f>SUM(E60:E62)</f>
        <v>12</v>
      </c>
      <c r="F63" s="109">
        <f>SUM(F60:F62)</f>
        <v>0</v>
      </c>
      <c r="G63" s="72">
        <f>SUM(G60:G62)</f>
        <v>0</v>
      </c>
      <c r="H63" s="10">
        <f>SUM(H60:H62)</f>
        <v>0</v>
      </c>
      <c r="I63" s="9"/>
      <c r="J63" s="9"/>
      <c r="K63" s="10">
        <f t="shared" ref="K63:Q63" si="13">SUM(K60:K62)</f>
        <v>0</v>
      </c>
      <c r="L63" s="10">
        <f t="shared" si="13"/>
        <v>0</v>
      </c>
      <c r="M63" s="10">
        <f t="shared" si="13"/>
        <v>0</v>
      </c>
      <c r="N63" s="10">
        <f t="shared" si="13"/>
        <v>0</v>
      </c>
      <c r="O63" s="10">
        <f t="shared" si="13"/>
        <v>0</v>
      </c>
      <c r="P63" s="10">
        <f t="shared" si="13"/>
        <v>0</v>
      </c>
      <c r="Q63" s="10">
        <f t="shared" si="13"/>
        <v>0</v>
      </c>
    </row>
    <row r="64" spans="1:17" s="28" customFormat="1">
      <c r="A64" s="10"/>
      <c r="B64" s="82"/>
      <c r="C64" s="104"/>
      <c r="D64" s="89"/>
      <c r="E64" s="89"/>
      <c r="F64" s="89"/>
      <c r="G64" s="65"/>
      <c r="H64" s="7"/>
      <c r="I64" s="9"/>
      <c r="J64" s="9"/>
      <c r="K64" s="10"/>
      <c r="L64" s="10"/>
      <c r="M64" s="10"/>
      <c r="N64" s="10"/>
      <c r="O64" s="10"/>
      <c r="P64" s="29"/>
      <c r="Q64" s="29"/>
    </row>
    <row r="65" spans="1:17">
      <c r="A65" s="4" t="s">
        <v>44</v>
      </c>
      <c r="B65" s="81" t="s">
        <v>121</v>
      </c>
      <c r="C65" s="101">
        <v>15</v>
      </c>
      <c r="D65" s="102" t="s">
        <v>20</v>
      </c>
      <c r="E65" s="102"/>
      <c r="F65" s="102"/>
      <c r="G65" s="64"/>
      <c r="H65" s="26"/>
      <c r="I65" s="3"/>
      <c r="J65" s="3"/>
      <c r="K65" s="5"/>
      <c r="L65" s="5"/>
      <c r="M65" s="5"/>
      <c r="N65" s="26"/>
      <c r="O65" s="26"/>
      <c r="P65" s="27"/>
      <c r="Q65" s="27"/>
    </row>
    <row r="66" spans="1:17">
      <c r="A66" s="7">
        <v>1</v>
      </c>
      <c r="B66" s="74" t="s">
        <v>27</v>
      </c>
      <c r="C66" s="89"/>
      <c r="D66" s="89"/>
      <c r="E66" s="90"/>
      <c r="F66" s="90"/>
      <c r="G66" s="70">
        <v>0</v>
      </c>
      <c r="H66" s="7"/>
      <c r="I66" s="6" t="s">
        <v>37</v>
      </c>
      <c r="J66" s="6" t="s">
        <v>38</v>
      </c>
      <c r="K66" s="8"/>
      <c r="L66" s="8"/>
      <c r="M66" s="8"/>
      <c r="N66" s="7"/>
      <c r="O66" s="7"/>
      <c r="P66" s="12"/>
      <c r="Q66" s="12"/>
    </row>
    <row r="67" spans="1:17">
      <c r="A67" s="7">
        <f>+A66+1</f>
        <v>2</v>
      </c>
      <c r="B67" s="74" t="s">
        <v>29</v>
      </c>
      <c r="C67" s="89"/>
      <c r="D67" s="89"/>
      <c r="E67" s="90">
        <f>C65</f>
        <v>15</v>
      </c>
      <c r="F67" s="90"/>
      <c r="G67" s="71"/>
      <c r="H67" s="7"/>
      <c r="I67" s="6" t="s">
        <v>39</v>
      </c>
      <c r="J67" s="6" t="s">
        <v>42</v>
      </c>
      <c r="K67" s="8"/>
      <c r="L67" s="8"/>
      <c r="M67" s="7"/>
      <c r="N67" s="7"/>
      <c r="O67" s="7"/>
      <c r="P67" s="12"/>
      <c r="Q67" s="12"/>
    </row>
    <row r="68" spans="1:17">
      <c r="A68" s="7">
        <f>+A67+1</f>
        <v>3</v>
      </c>
      <c r="B68" s="74" t="s">
        <v>32</v>
      </c>
      <c r="C68" s="89"/>
      <c r="D68" s="89"/>
      <c r="E68" s="90">
        <f>E67</f>
        <v>15</v>
      </c>
      <c r="F68" s="90"/>
      <c r="G68" s="71"/>
      <c r="H68" s="7"/>
      <c r="I68" s="6" t="s">
        <v>33</v>
      </c>
      <c r="J68" s="6" t="s">
        <v>34</v>
      </c>
      <c r="K68" s="8"/>
      <c r="L68" s="8"/>
      <c r="M68" s="8"/>
      <c r="N68" s="7"/>
      <c r="O68" s="7"/>
      <c r="P68" s="12"/>
      <c r="Q68" s="12"/>
    </row>
    <row r="69" spans="1:17" s="28" customFormat="1">
      <c r="A69" s="10" t="s">
        <v>20</v>
      </c>
      <c r="B69" s="82" t="s">
        <v>54</v>
      </c>
      <c r="C69" s="104"/>
      <c r="D69" s="104">
        <f>SUM(D66:D68)</f>
        <v>0</v>
      </c>
      <c r="E69" s="109">
        <f>SUM(E66:E68)</f>
        <v>30</v>
      </c>
      <c r="F69" s="109">
        <f>SUM(F66:F68)</f>
        <v>0</v>
      </c>
      <c r="G69" s="72">
        <f>SUM(G66:G68)</f>
        <v>0</v>
      </c>
      <c r="H69" s="10">
        <f>SUM(H66:H68)</f>
        <v>0</v>
      </c>
      <c r="I69" s="9"/>
      <c r="J69" s="9"/>
      <c r="K69" s="10">
        <f t="shared" ref="K69:Q69" si="14">SUM(K66:K68)</f>
        <v>0</v>
      </c>
      <c r="L69" s="10">
        <f t="shared" si="14"/>
        <v>0</v>
      </c>
      <c r="M69" s="10">
        <f t="shared" si="14"/>
        <v>0</v>
      </c>
      <c r="N69" s="10">
        <f t="shared" si="14"/>
        <v>0</v>
      </c>
      <c r="O69" s="10">
        <f t="shared" si="14"/>
        <v>0</v>
      </c>
      <c r="P69" s="10">
        <f t="shared" si="14"/>
        <v>0</v>
      </c>
      <c r="Q69" s="10">
        <f t="shared" si="14"/>
        <v>0</v>
      </c>
    </row>
    <row r="70" spans="1:17" s="28" customFormat="1">
      <c r="A70" s="10"/>
      <c r="B70" s="82"/>
      <c r="C70" s="104"/>
      <c r="D70" s="89"/>
      <c r="E70" s="89"/>
      <c r="F70" s="89"/>
      <c r="G70" s="65"/>
      <c r="H70" s="7"/>
      <c r="I70" s="9"/>
      <c r="J70" s="9"/>
      <c r="K70" s="10"/>
      <c r="L70" s="10"/>
      <c r="M70" s="10"/>
      <c r="N70" s="10"/>
      <c r="O70" s="10"/>
      <c r="P70" s="29"/>
      <c r="Q70" s="29"/>
    </row>
    <row r="71" spans="1:17">
      <c r="A71" s="4" t="s">
        <v>45</v>
      </c>
      <c r="B71" s="81" t="s">
        <v>123</v>
      </c>
      <c r="C71" s="101">
        <v>5</v>
      </c>
      <c r="D71" s="102" t="s">
        <v>20</v>
      </c>
      <c r="E71" s="102"/>
      <c r="F71" s="102"/>
      <c r="G71" s="64"/>
      <c r="H71" s="26"/>
      <c r="I71" s="3"/>
      <c r="J71" s="3"/>
      <c r="K71" s="5"/>
      <c r="L71" s="5"/>
      <c r="M71" s="5"/>
      <c r="N71" s="26"/>
      <c r="O71" s="26"/>
      <c r="P71" s="27"/>
      <c r="Q71" s="27"/>
    </row>
    <row r="72" spans="1:17">
      <c r="A72" s="7">
        <v>1</v>
      </c>
      <c r="B72" s="74" t="s">
        <v>27</v>
      </c>
      <c r="C72" s="89"/>
      <c r="D72" s="89"/>
      <c r="E72" s="89"/>
      <c r="F72" s="89"/>
      <c r="G72" s="73">
        <f>C71</f>
        <v>5</v>
      </c>
      <c r="H72" s="7"/>
      <c r="I72" s="6" t="s">
        <v>28</v>
      </c>
      <c r="J72" s="6" t="s">
        <v>38</v>
      </c>
      <c r="K72" s="8"/>
      <c r="L72" s="8"/>
      <c r="M72" s="8"/>
      <c r="N72" s="7"/>
      <c r="O72" s="7"/>
      <c r="P72" s="12"/>
      <c r="Q72" s="12"/>
    </row>
    <row r="73" spans="1:17">
      <c r="A73" s="7">
        <f>+A72+1</f>
        <v>2</v>
      </c>
      <c r="B73" s="74" t="s">
        <v>29</v>
      </c>
      <c r="C73" s="89"/>
      <c r="D73" s="89"/>
      <c r="E73" s="89">
        <f>G72</f>
        <v>5</v>
      </c>
      <c r="F73" s="89"/>
      <c r="G73" s="65"/>
      <c r="H73" s="7"/>
      <c r="I73" s="6" t="s">
        <v>39</v>
      </c>
      <c r="J73" s="6" t="s">
        <v>42</v>
      </c>
      <c r="K73" s="8"/>
      <c r="L73" s="8"/>
      <c r="M73" s="7"/>
      <c r="N73" s="7"/>
      <c r="O73" s="7"/>
      <c r="P73" s="12"/>
      <c r="Q73" s="12"/>
    </row>
    <row r="74" spans="1:17">
      <c r="A74" s="7">
        <f>+A73+1</f>
        <v>3</v>
      </c>
      <c r="B74" s="74" t="s">
        <v>32</v>
      </c>
      <c r="C74" s="89"/>
      <c r="D74" s="89"/>
      <c r="E74" s="89">
        <f>E73</f>
        <v>5</v>
      </c>
      <c r="F74" s="89"/>
      <c r="G74" s="65"/>
      <c r="H74" s="7"/>
      <c r="I74" s="6" t="s">
        <v>33</v>
      </c>
      <c r="J74" s="6" t="s">
        <v>34</v>
      </c>
      <c r="K74" s="8"/>
      <c r="L74" s="8"/>
      <c r="M74" s="8"/>
      <c r="N74" s="7"/>
      <c r="O74" s="7"/>
      <c r="P74" s="12"/>
      <c r="Q74" s="12"/>
    </row>
    <row r="75" spans="1:17">
      <c r="A75" s="7"/>
      <c r="B75" s="74"/>
      <c r="C75" s="89"/>
      <c r="D75" s="89"/>
      <c r="E75" s="89"/>
      <c r="F75" s="89"/>
      <c r="G75" s="65"/>
      <c r="H75" s="7"/>
      <c r="I75" s="6"/>
      <c r="J75" s="6"/>
      <c r="K75" s="8"/>
      <c r="L75" s="8"/>
      <c r="M75" s="8"/>
      <c r="N75" s="7"/>
      <c r="O75" s="7"/>
      <c r="P75" s="12"/>
      <c r="Q75" s="12"/>
    </row>
    <row r="76" spans="1:17" s="28" customFormat="1">
      <c r="A76" s="10" t="s">
        <v>20</v>
      </c>
      <c r="B76" s="82" t="s">
        <v>62</v>
      </c>
      <c r="C76" s="104"/>
      <c r="D76" s="104">
        <f>SUM(D72:D74)</f>
        <v>0</v>
      </c>
      <c r="E76" s="104">
        <f>SUM(E72:E74)</f>
        <v>10</v>
      </c>
      <c r="F76" s="104">
        <f>SUM(F72:F74)</f>
        <v>0</v>
      </c>
      <c r="G76" s="66">
        <f>SUM(G72:G74)</f>
        <v>5</v>
      </c>
      <c r="H76" s="10">
        <f>SUM(H72:H74)</f>
        <v>0</v>
      </c>
      <c r="I76" s="9"/>
      <c r="J76" s="9"/>
      <c r="K76" s="10">
        <f t="shared" ref="K76:Q76" si="15">SUM(K72:K74)</f>
        <v>0</v>
      </c>
      <c r="L76" s="10">
        <f t="shared" si="15"/>
        <v>0</v>
      </c>
      <c r="M76" s="10">
        <f t="shared" si="15"/>
        <v>0</v>
      </c>
      <c r="N76" s="10">
        <f t="shared" si="15"/>
        <v>0</v>
      </c>
      <c r="O76" s="10">
        <f t="shared" si="15"/>
        <v>0</v>
      </c>
      <c r="P76" s="10">
        <f t="shared" si="15"/>
        <v>0</v>
      </c>
      <c r="Q76" s="10">
        <f t="shared" si="15"/>
        <v>0</v>
      </c>
    </row>
    <row r="77" spans="1:17" s="28" customFormat="1">
      <c r="A77" s="10"/>
      <c r="B77" s="82"/>
      <c r="C77" s="104"/>
      <c r="D77" s="89"/>
      <c r="E77" s="89"/>
      <c r="F77" s="89"/>
      <c r="G77" s="65"/>
      <c r="H77" s="7"/>
      <c r="I77" s="9"/>
      <c r="J77" s="9"/>
      <c r="K77" s="10"/>
      <c r="L77" s="10"/>
      <c r="M77" s="10"/>
      <c r="N77" s="10"/>
      <c r="O77" s="10"/>
      <c r="P77" s="29"/>
      <c r="Q77" s="29"/>
    </row>
    <row r="78" spans="1:17">
      <c r="A78" s="4" t="s">
        <v>55</v>
      </c>
      <c r="B78" s="81" t="s">
        <v>46</v>
      </c>
      <c r="C78" s="101"/>
      <c r="D78" s="102"/>
      <c r="E78" s="102"/>
      <c r="F78" s="102"/>
      <c r="G78" s="64"/>
      <c r="H78" s="26"/>
      <c r="I78" s="3"/>
      <c r="J78" s="3"/>
      <c r="K78" s="5"/>
      <c r="L78" s="5"/>
      <c r="M78" s="5"/>
      <c r="N78" s="26"/>
      <c r="O78" s="26"/>
      <c r="P78" s="27"/>
      <c r="Q78" s="27"/>
    </row>
    <row r="79" spans="1:17">
      <c r="A79" s="7">
        <v>1</v>
      </c>
      <c r="B79" s="74" t="s">
        <v>47</v>
      </c>
      <c r="C79" s="89"/>
      <c r="D79" s="89"/>
      <c r="E79" s="89">
        <v>1</v>
      </c>
      <c r="F79" s="89"/>
      <c r="G79" s="65"/>
      <c r="H79" s="7"/>
      <c r="I79" s="6" t="s">
        <v>48</v>
      </c>
      <c r="J79" s="6" t="s">
        <v>34</v>
      </c>
      <c r="K79" s="11"/>
      <c r="L79" s="11"/>
      <c r="M79" s="11"/>
      <c r="N79" s="7"/>
      <c r="O79" s="7"/>
      <c r="P79" s="12"/>
      <c r="Q79" s="12"/>
    </row>
    <row r="80" spans="1:17">
      <c r="A80" s="7">
        <f>A79+1</f>
        <v>2</v>
      </c>
      <c r="B80" s="74" t="s">
        <v>49</v>
      </c>
      <c r="C80" s="89"/>
      <c r="D80" s="89"/>
      <c r="E80" s="89">
        <v>1</v>
      </c>
      <c r="F80" s="89"/>
      <c r="G80" s="65"/>
      <c r="H80" s="7"/>
      <c r="I80" s="6" t="s">
        <v>48</v>
      </c>
      <c r="J80" s="6" t="s">
        <v>34</v>
      </c>
      <c r="K80" s="11"/>
      <c r="L80" s="11"/>
      <c r="M80" s="11"/>
      <c r="N80" s="7"/>
      <c r="O80" s="7"/>
      <c r="P80" s="12"/>
      <c r="Q80" s="12"/>
    </row>
    <row r="81" spans="1:17">
      <c r="A81" s="7">
        <f t="shared" ref="A81:A84" si="16">A80+1</f>
        <v>3</v>
      </c>
      <c r="B81" s="74" t="s">
        <v>50</v>
      </c>
      <c r="C81" s="89"/>
      <c r="D81" s="89"/>
      <c r="E81" s="89">
        <v>1</v>
      </c>
      <c r="F81" s="89"/>
      <c r="G81" s="65"/>
      <c r="H81" s="7"/>
      <c r="I81" s="6" t="s">
        <v>48</v>
      </c>
      <c r="J81" s="6" t="s">
        <v>34</v>
      </c>
      <c r="K81" s="11"/>
      <c r="L81" s="11"/>
      <c r="M81" s="11"/>
      <c r="N81" s="7"/>
      <c r="O81" s="7"/>
      <c r="P81" s="12"/>
      <c r="Q81" s="12"/>
    </row>
    <row r="82" spans="1:17">
      <c r="A82" s="7">
        <f t="shared" si="16"/>
        <v>4</v>
      </c>
      <c r="B82" s="74" t="s">
        <v>51</v>
      </c>
      <c r="C82" s="89"/>
      <c r="D82" s="89">
        <v>1</v>
      </c>
      <c r="E82" s="89"/>
      <c r="F82" s="89"/>
      <c r="G82" s="65"/>
      <c r="H82" s="7"/>
      <c r="I82" s="6" t="s">
        <v>143</v>
      </c>
      <c r="J82" s="6" t="s">
        <v>144</v>
      </c>
      <c r="K82" s="11"/>
      <c r="L82" s="11"/>
      <c r="M82" s="11"/>
      <c r="N82" s="7"/>
      <c r="O82" s="7"/>
      <c r="P82" s="12"/>
      <c r="Q82" s="7">
        <f>D82</f>
        <v>1</v>
      </c>
    </row>
    <row r="83" spans="1:17">
      <c r="A83" s="7">
        <f t="shared" si="16"/>
        <v>5</v>
      </c>
      <c r="B83" s="74" t="s">
        <v>52</v>
      </c>
      <c r="C83" s="89"/>
      <c r="D83" s="89">
        <v>1</v>
      </c>
      <c r="E83" s="89"/>
      <c r="F83" s="89"/>
      <c r="G83" s="65"/>
      <c r="H83" s="7"/>
      <c r="I83" s="6" t="s">
        <v>143</v>
      </c>
      <c r="J83" s="6" t="s">
        <v>144</v>
      </c>
      <c r="K83" s="11"/>
      <c r="L83" s="11"/>
      <c r="M83" s="11"/>
      <c r="N83" s="7"/>
      <c r="O83" s="7"/>
      <c r="P83" s="12"/>
      <c r="Q83" s="7">
        <f>D83</f>
        <v>1</v>
      </c>
    </row>
    <row r="84" spans="1:17">
      <c r="A84" s="7">
        <f t="shared" si="16"/>
        <v>6</v>
      </c>
      <c r="B84" s="74" t="s">
        <v>53</v>
      </c>
      <c r="C84" s="89"/>
      <c r="D84" s="89">
        <v>1</v>
      </c>
      <c r="E84" s="89"/>
      <c r="F84" s="89"/>
      <c r="G84" s="65"/>
      <c r="H84" s="7"/>
      <c r="I84" s="6" t="s">
        <v>143</v>
      </c>
      <c r="J84" s="6" t="s">
        <v>144</v>
      </c>
      <c r="K84" s="11"/>
      <c r="L84" s="11"/>
      <c r="M84" s="11"/>
      <c r="N84" s="7"/>
      <c r="O84" s="7"/>
      <c r="P84" s="12"/>
      <c r="Q84" s="7">
        <f>D84</f>
        <v>1</v>
      </c>
    </row>
    <row r="85" spans="1:17">
      <c r="A85" s="7"/>
      <c r="B85" s="82" t="s">
        <v>67</v>
      </c>
      <c r="C85" s="104"/>
      <c r="D85" s="104">
        <f>SUM(D79:D84)</f>
        <v>3</v>
      </c>
      <c r="E85" s="104">
        <f>SUM(E79:E84)</f>
        <v>3</v>
      </c>
      <c r="F85" s="104">
        <f>SUM(F79:F84)</f>
        <v>0</v>
      </c>
      <c r="G85" s="10">
        <f>SUM(G79:G84)</f>
        <v>0</v>
      </c>
      <c r="H85" s="10">
        <f>SUM(H79:H84)</f>
        <v>0</v>
      </c>
      <c r="I85" s="6"/>
      <c r="J85" s="6"/>
      <c r="K85" s="10">
        <f t="shared" ref="K85:Q85" si="17">SUM(K79:K84)</f>
        <v>0</v>
      </c>
      <c r="L85" s="10">
        <f t="shared" si="17"/>
        <v>0</v>
      </c>
      <c r="M85" s="10">
        <f t="shared" si="17"/>
        <v>0</v>
      </c>
      <c r="N85" s="10">
        <f t="shared" si="17"/>
        <v>0</v>
      </c>
      <c r="O85" s="10">
        <f t="shared" si="17"/>
        <v>0</v>
      </c>
      <c r="P85" s="10">
        <f t="shared" si="17"/>
        <v>0</v>
      </c>
      <c r="Q85" s="10">
        <f t="shared" si="17"/>
        <v>3</v>
      </c>
    </row>
    <row r="86" spans="1:17">
      <c r="A86" s="7"/>
      <c r="B86" s="82"/>
      <c r="C86" s="104"/>
      <c r="D86" s="89"/>
      <c r="E86" s="89"/>
      <c r="F86" s="89"/>
      <c r="G86" s="7"/>
      <c r="H86" s="7"/>
      <c r="I86" s="6"/>
      <c r="J86" s="6"/>
      <c r="K86" s="11"/>
      <c r="L86" s="11"/>
      <c r="M86" s="11"/>
      <c r="N86" s="7"/>
      <c r="O86" s="7"/>
      <c r="P86" s="12"/>
      <c r="Q86" s="12"/>
    </row>
    <row r="87" spans="1:17">
      <c r="A87" s="4" t="s">
        <v>63</v>
      </c>
      <c r="B87" s="81" t="s">
        <v>56</v>
      </c>
      <c r="C87" s="101"/>
      <c r="D87" s="102"/>
      <c r="E87" s="102"/>
      <c r="F87" s="102"/>
      <c r="G87" s="26"/>
      <c r="H87" s="26"/>
      <c r="I87" s="3"/>
      <c r="J87" s="3"/>
      <c r="K87" s="5"/>
      <c r="L87" s="5"/>
      <c r="M87" s="5"/>
      <c r="N87" s="26"/>
      <c r="O87" s="26"/>
      <c r="P87" s="27"/>
      <c r="Q87" s="27"/>
    </row>
    <row r="88" spans="1:17">
      <c r="A88" s="7">
        <v>1</v>
      </c>
      <c r="B88" s="74" t="s">
        <v>57</v>
      </c>
      <c r="C88" s="89">
        <f>3+6</f>
        <v>9</v>
      </c>
      <c r="D88" s="89"/>
      <c r="E88" s="89">
        <f>C88*2</f>
        <v>18</v>
      </c>
      <c r="F88" s="89"/>
      <c r="G88" s="7"/>
      <c r="H88" s="7"/>
      <c r="I88" s="6" t="s">
        <v>58</v>
      </c>
      <c r="J88" s="6" t="s">
        <v>59</v>
      </c>
      <c r="K88" s="8"/>
      <c r="L88" s="8">
        <f>E88/2</f>
        <v>9</v>
      </c>
      <c r="M88" s="8"/>
      <c r="N88" s="7"/>
      <c r="O88" s="7"/>
      <c r="P88" s="12"/>
      <c r="Q88" s="12"/>
    </row>
    <row r="89" spans="1:17">
      <c r="A89" s="7">
        <v>2</v>
      </c>
      <c r="B89" s="74" t="s">
        <v>126</v>
      </c>
      <c r="C89" s="89">
        <v>12</v>
      </c>
      <c r="D89" s="89"/>
      <c r="E89" s="89">
        <f>C89</f>
        <v>12</v>
      </c>
      <c r="F89" s="89"/>
      <c r="G89" s="7"/>
      <c r="H89" s="7"/>
      <c r="I89" s="6" t="s">
        <v>60</v>
      </c>
      <c r="J89" s="6" t="s">
        <v>61</v>
      </c>
      <c r="K89" s="8"/>
      <c r="L89" s="8"/>
      <c r="M89" s="8"/>
      <c r="N89" s="7"/>
      <c r="O89" s="7"/>
      <c r="P89" s="12"/>
      <c r="Q89" s="12"/>
    </row>
    <row r="90" spans="1:17">
      <c r="A90" s="7">
        <v>3</v>
      </c>
      <c r="B90" s="74" t="s">
        <v>124</v>
      </c>
      <c r="C90" s="89"/>
      <c r="D90" s="89"/>
      <c r="E90" s="89"/>
      <c r="F90" s="89"/>
      <c r="G90" s="30">
        <f>C89</f>
        <v>12</v>
      </c>
      <c r="H90" s="7"/>
      <c r="I90" s="6" t="s">
        <v>28</v>
      </c>
      <c r="J90" s="6" t="s">
        <v>38</v>
      </c>
      <c r="K90" s="8"/>
      <c r="L90" s="8"/>
      <c r="M90" s="8"/>
      <c r="N90" s="7"/>
      <c r="O90" s="7"/>
      <c r="P90" s="12"/>
      <c r="Q90" s="12"/>
    </row>
    <row r="91" spans="1:17">
      <c r="A91" s="7">
        <v>4</v>
      </c>
      <c r="B91" s="74" t="s">
        <v>125</v>
      </c>
      <c r="C91" s="89"/>
      <c r="D91" s="89"/>
      <c r="E91" s="89">
        <f>C89</f>
        <v>12</v>
      </c>
      <c r="F91" s="89"/>
      <c r="G91" s="7"/>
      <c r="H91" s="7"/>
      <c r="I91" s="6" t="s">
        <v>39</v>
      </c>
      <c r="J91" s="6" t="s">
        <v>42</v>
      </c>
      <c r="K91" s="8"/>
      <c r="L91" s="8"/>
      <c r="M91" s="7"/>
      <c r="N91" s="7"/>
      <c r="O91" s="7"/>
      <c r="P91" s="12"/>
      <c r="Q91" s="12"/>
    </row>
    <row r="92" spans="1:17">
      <c r="A92" s="7">
        <v>5</v>
      </c>
      <c r="B92" s="74" t="s">
        <v>127</v>
      </c>
      <c r="C92" s="89"/>
      <c r="D92" s="89"/>
      <c r="E92" s="89">
        <f>C89</f>
        <v>12</v>
      </c>
      <c r="F92" s="89"/>
      <c r="G92" s="7"/>
      <c r="H92" s="7"/>
      <c r="I92" s="6" t="s">
        <v>33</v>
      </c>
      <c r="J92" s="6" t="s">
        <v>34</v>
      </c>
      <c r="K92" s="8"/>
      <c r="L92" s="8"/>
      <c r="M92" s="8"/>
      <c r="N92" s="7"/>
      <c r="O92" s="7"/>
      <c r="P92" s="12"/>
      <c r="Q92" s="12"/>
    </row>
    <row r="93" spans="1:17">
      <c r="A93" s="7"/>
      <c r="B93" s="82" t="s">
        <v>69</v>
      </c>
      <c r="C93" s="104"/>
      <c r="D93" s="104">
        <f>SUM(D88:D92)</f>
        <v>0</v>
      </c>
      <c r="E93" s="104">
        <f>SUM(E88:E92)</f>
        <v>54</v>
      </c>
      <c r="F93" s="104">
        <f>SUM(F88:F92)</f>
        <v>0</v>
      </c>
      <c r="G93" s="10">
        <f>SUM(G88:G92)</f>
        <v>12</v>
      </c>
      <c r="H93" s="10">
        <f>SUM(H88:H92)</f>
        <v>0</v>
      </c>
      <c r="I93" s="6"/>
      <c r="J93" s="6"/>
      <c r="K93" s="11">
        <f t="shared" ref="K93:Q93" si="18">SUM(K88:K92)</f>
        <v>0</v>
      </c>
      <c r="L93" s="11">
        <f t="shared" si="18"/>
        <v>9</v>
      </c>
      <c r="M93" s="11">
        <f t="shared" si="18"/>
        <v>0</v>
      </c>
      <c r="N93" s="11">
        <f t="shared" si="18"/>
        <v>0</v>
      </c>
      <c r="O93" s="11">
        <f t="shared" si="18"/>
        <v>0</v>
      </c>
      <c r="P93" s="11">
        <f t="shared" si="18"/>
        <v>0</v>
      </c>
      <c r="Q93" s="11">
        <f t="shared" si="18"/>
        <v>0</v>
      </c>
    </row>
    <row r="94" spans="1:17">
      <c r="A94" s="7"/>
      <c r="B94" s="82"/>
      <c r="C94" s="104"/>
      <c r="D94" s="89"/>
      <c r="E94" s="89"/>
      <c r="F94" s="89"/>
      <c r="G94" s="7"/>
      <c r="H94" s="7"/>
      <c r="I94" s="6"/>
      <c r="J94" s="6"/>
      <c r="K94" s="11"/>
      <c r="L94" s="11"/>
      <c r="M94" s="11"/>
      <c r="N94" s="7"/>
      <c r="O94" s="7"/>
      <c r="P94" s="12"/>
      <c r="Q94" s="12"/>
    </row>
    <row r="95" spans="1:17">
      <c r="A95" s="4" t="s">
        <v>68</v>
      </c>
      <c r="B95" s="81" t="s">
        <v>146</v>
      </c>
      <c r="C95" s="101">
        <v>25</v>
      </c>
      <c r="D95" s="102"/>
      <c r="E95" s="102"/>
      <c r="F95" s="102"/>
      <c r="G95" s="26"/>
      <c r="H95" s="26"/>
      <c r="I95" s="3"/>
      <c r="J95" s="3"/>
      <c r="K95" s="5"/>
      <c r="L95" s="5"/>
      <c r="M95" s="5"/>
      <c r="N95" s="26"/>
      <c r="O95" s="26"/>
      <c r="P95" s="27"/>
      <c r="Q95" s="27"/>
    </row>
    <row r="96" spans="1:17" ht="25.5">
      <c r="A96" s="7">
        <v>1</v>
      </c>
      <c r="B96" s="74" t="s">
        <v>64</v>
      </c>
      <c r="C96" s="89"/>
      <c r="D96" s="110"/>
      <c r="E96" s="110"/>
      <c r="F96" s="110"/>
      <c r="G96" s="12"/>
      <c r="H96" s="7">
        <f>C95*10</f>
        <v>250</v>
      </c>
      <c r="I96" s="6" t="s">
        <v>65</v>
      </c>
      <c r="J96" s="6" t="s">
        <v>66</v>
      </c>
      <c r="K96" s="8"/>
      <c r="L96" s="8"/>
      <c r="M96" s="8"/>
      <c r="N96" s="7"/>
      <c r="O96" s="7"/>
      <c r="P96" s="12"/>
      <c r="Q96" s="12"/>
    </row>
    <row r="97" spans="1:17">
      <c r="A97" s="7"/>
      <c r="B97" s="82" t="s">
        <v>72</v>
      </c>
      <c r="C97" s="104"/>
      <c r="D97" s="104">
        <f>SUM(D96:D96)</f>
        <v>0</v>
      </c>
      <c r="E97" s="104">
        <f>SUM(E96:E96)</f>
        <v>0</v>
      </c>
      <c r="F97" s="104">
        <f>SUM(F96:F96)</f>
        <v>0</v>
      </c>
      <c r="G97" s="10">
        <f>SUM(G96:G96)</f>
        <v>0</v>
      </c>
      <c r="H97" s="10">
        <f>SUM(H96:H96)</f>
        <v>250</v>
      </c>
      <c r="I97" s="6"/>
      <c r="J97" s="6"/>
      <c r="K97" s="11">
        <f t="shared" ref="K97:Q97" si="19">SUM(K94)</f>
        <v>0</v>
      </c>
      <c r="L97" s="11">
        <f t="shared" si="19"/>
        <v>0</v>
      </c>
      <c r="M97" s="11">
        <f t="shared" si="19"/>
        <v>0</v>
      </c>
      <c r="N97" s="11">
        <f t="shared" si="19"/>
        <v>0</v>
      </c>
      <c r="O97" s="11">
        <f t="shared" si="19"/>
        <v>0</v>
      </c>
      <c r="P97" s="11">
        <f t="shared" si="19"/>
        <v>0</v>
      </c>
      <c r="Q97" s="11">
        <f t="shared" si="19"/>
        <v>0</v>
      </c>
    </row>
    <row r="98" spans="1:17">
      <c r="A98" s="7"/>
      <c r="B98" s="82"/>
      <c r="C98" s="104"/>
      <c r="D98" s="89"/>
      <c r="E98" s="89"/>
      <c r="F98" s="89"/>
      <c r="G98" s="7"/>
      <c r="H98" s="7"/>
      <c r="I98" s="6"/>
      <c r="J98" s="6"/>
      <c r="K98" s="11"/>
      <c r="L98" s="11"/>
      <c r="M98" s="11"/>
      <c r="N98" s="7"/>
      <c r="O98" s="7"/>
      <c r="P98" s="12"/>
      <c r="Q98" s="12"/>
    </row>
    <row r="99" spans="1:17">
      <c r="A99" s="4" t="s">
        <v>70</v>
      </c>
      <c r="B99" s="81" t="s">
        <v>147</v>
      </c>
      <c r="C99" s="101"/>
      <c r="D99" s="102"/>
      <c r="E99" s="102"/>
      <c r="F99" s="102"/>
      <c r="G99" s="26"/>
      <c r="H99" s="26"/>
      <c r="I99" s="3"/>
      <c r="J99" s="3"/>
      <c r="K99" s="5"/>
      <c r="L99" s="5"/>
      <c r="M99" s="5"/>
      <c r="N99" s="26"/>
      <c r="O99" s="26"/>
      <c r="P99" s="27"/>
      <c r="Q99" s="27"/>
    </row>
    <row r="100" spans="1:17">
      <c r="A100" s="7">
        <v>1</v>
      </c>
      <c r="B100" s="74" t="s">
        <v>130</v>
      </c>
      <c r="C100" s="89"/>
      <c r="D100" s="89"/>
      <c r="E100" s="89">
        <v>14</v>
      </c>
      <c r="F100" s="89"/>
      <c r="G100" s="7"/>
      <c r="H100" s="7"/>
      <c r="I100" s="6" t="s">
        <v>71</v>
      </c>
      <c r="J100" s="6" t="s">
        <v>34</v>
      </c>
      <c r="K100" s="11"/>
      <c r="L100" s="11"/>
      <c r="M100" s="11"/>
      <c r="N100" s="7"/>
      <c r="O100" s="7"/>
      <c r="P100" s="12"/>
      <c r="Q100" s="12"/>
    </row>
    <row r="101" spans="1:17">
      <c r="A101" s="7">
        <v>2</v>
      </c>
      <c r="B101" s="74" t="s">
        <v>131</v>
      </c>
      <c r="C101" s="89"/>
      <c r="D101" s="89"/>
      <c r="E101" s="89">
        <v>14</v>
      </c>
      <c r="F101" s="89"/>
      <c r="G101" s="7"/>
      <c r="H101" s="7"/>
      <c r="I101" s="6" t="s">
        <v>71</v>
      </c>
      <c r="J101" s="6" t="s">
        <v>34</v>
      </c>
      <c r="K101" s="11"/>
      <c r="L101" s="11"/>
      <c r="M101" s="11"/>
      <c r="N101" s="7"/>
      <c r="O101" s="7"/>
      <c r="P101" s="12"/>
      <c r="Q101" s="12"/>
    </row>
    <row r="102" spans="1:17">
      <c r="A102" s="7"/>
      <c r="B102" s="82" t="s">
        <v>84</v>
      </c>
      <c r="C102" s="104"/>
      <c r="D102" s="104">
        <f>SUM(D100:D101)</f>
        <v>0</v>
      </c>
      <c r="E102" s="104">
        <f>SUM(E100:E101)</f>
        <v>28</v>
      </c>
      <c r="F102" s="104">
        <f>SUM(F100:F101)</f>
        <v>0</v>
      </c>
      <c r="G102" s="10">
        <f>SUM(G100:G101)</f>
        <v>0</v>
      </c>
      <c r="H102" s="10">
        <f>SUM(H100:H101)</f>
        <v>0</v>
      </c>
      <c r="I102" s="6"/>
      <c r="J102" s="6"/>
      <c r="K102" s="10">
        <f t="shared" ref="K102:Q102" si="20">SUM(K100:K101)</f>
        <v>0</v>
      </c>
      <c r="L102" s="10">
        <f t="shared" si="20"/>
        <v>0</v>
      </c>
      <c r="M102" s="10">
        <f t="shared" si="20"/>
        <v>0</v>
      </c>
      <c r="N102" s="10">
        <f t="shared" si="20"/>
        <v>0</v>
      </c>
      <c r="O102" s="10">
        <f t="shared" si="20"/>
        <v>0</v>
      </c>
      <c r="P102" s="10">
        <f t="shared" si="20"/>
        <v>0</v>
      </c>
      <c r="Q102" s="10">
        <f t="shared" si="20"/>
        <v>0</v>
      </c>
    </row>
    <row r="103" spans="1:17">
      <c r="A103" s="7"/>
      <c r="B103" s="82"/>
      <c r="C103" s="104"/>
      <c r="D103" s="89"/>
      <c r="E103" s="89"/>
      <c r="F103" s="89"/>
      <c r="G103" s="7"/>
      <c r="H103" s="7"/>
      <c r="I103" s="6"/>
      <c r="J103" s="6"/>
      <c r="K103" s="10"/>
      <c r="L103" s="10"/>
      <c r="M103" s="10"/>
      <c r="N103" s="7"/>
      <c r="O103" s="7"/>
      <c r="P103" s="12"/>
      <c r="Q103" s="12"/>
    </row>
    <row r="104" spans="1:17">
      <c r="A104" s="4" t="s">
        <v>73</v>
      </c>
      <c r="B104" s="81" t="s">
        <v>132</v>
      </c>
      <c r="C104" s="101">
        <v>8</v>
      </c>
      <c r="D104" s="102"/>
      <c r="E104" s="102"/>
      <c r="F104" s="102"/>
      <c r="G104" s="26"/>
      <c r="H104" s="26"/>
      <c r="I104" s="3"/>
      <c r="J104" s="3"/>
      <c r="K104" s="5"/>
      <c r="L104" s="5"/>
      <c r="M104" s="5"/>
      <c r="N104" s="26"/>
      <c r="O104" s="26"/>
      <c r="P104" s="27"/>
      <c r="Q104" s="27"/>
    </row>
    <row r="105" spans="1:17">
      <c r="A105" s="7">
        <v>1</v>
      </c>
      <c r="B105" s="74" t="s">
        <v>74</v>
      </c>
      <c r="C105" s="89"/>
      <c r="D105" s="89"/>
      <c r="E105" s="89">
        <f>C104</f>
        <v>8</v>
      </c>
      <c r="F105" s="89"/>
      <c r="G105" s="7"/>
      <c r="H105" s="7"/>
      <c r="I105" s="6" t="s">
        <v>75</v>
      </c>
      <c r="J105" s="6" t="s">
        <v>71</v>
      </c>
      <c r="K105" s="11"/>
      <c r="L105" s="11"/>
      <c r="M105" s="11"/>
      <c r="N105" s="7"/>
      <c r="O105" s="7"/>
      <c r="P105" s="12"/>
      <c r="Q105" s="12"/>
    </row>
    <row r="106" spans="1:17" ht="25.5">
      <c r="A106" s="7">
        <v>2</v>
      </c>
      <c r="B106" s="74" t="s">
        <v>76</v>
      </c>
      <c r="C106" s="89"/>
      <c r="D106" s="89"/>
      <c r="E106" s="89">
        <f>E105</f>
        <v>8</v>
      </c>
      <c r="F106" s="89"/>
      <c r="G106" s="7"/>
      <c r="H106" s="7"/>
      <c r="I106" s="6" t="s">
        <v>75</v>
      </c>
      <c r="J106" s="6" t="s">
        <v>77</v>
      </c>
      <c r="K106" s="11"/>
      <c r="L106" s="11"/>
      <c r="M106" s="11"/>
      <c r="N106" s="7"/>
      <c r="O106" s="7"/>
      <c r="P106" s="12"/>
      <c r="Q106" s="12"/>
    </row>
    <row r="107" spans="1:17">
      <c r="A107" s="7">
        <v>3</v>
      </c>
      <c r="B107" s="74" t="s">
        <v>78</v>
      </c>
      <c r="C107" s="89"/>
      <c r="D107" s="89"/>
      <c r="E107" s="89">
        <f>E106</f>
        <v>8</v>
      </c>
      <c r="F107" s="89"/>
      <c r="G107" s="7"/>
      <c r="H107" s="7"/>
      <c r="I107" s="6" t="s">
        <v>75</v>
      </c>
      <c r="J107" s="6" t="s">
        <v>71</v>
      </c>
      <c r="K107" s="11"/>
      <c r="L107" s="11"/>
      <c r="M107" s="11"/>
      <c r="N107" s="7"/>
      <c r="O107" s="7"/>
      <c r="P107" s="12"/>
      <c r="Q107" s="12"/>
    </row>
    <row r="108" spans="1:17">
      <c r="A108" s="7">
        <v>4</v>
      </c>
      <c r="B108" s="74" t="s">
        <v>79</v>
      </c>
      <c r="C108" s="89"/>
      <c r="D108" s="89">
        <f>E107</f>
        <v>8</v>
      </c>
      <c r="E108" s="89"/>
      <c r="F108" s="89"/>
      <c r="G108" s="7"/>
      <c r="H108" s="7"/>
      <c r="I108" s="6" t="s">
        <v>80</v>
      </c>
      <c r="J108" s="6" t="s">
        <v>81</v>
      </c>
      <c r="K108" s="11"/>
      <c r="L108" s="11"/>
      <c r="M108" s="11"/>
      <c r="N108" s="7"/>
      <c r="O108" s="7"/>
      <c r="P108" s="12"/>
      <c r="Q108" s="12"/>
    </row>
    <row r="109" spans="1:17">
      <c r="A109" s="7">
        <v>5</v>
      </c>
      <c r="B109" s="74" t="s">
        <v>82</v>
      </c>
      <c r="C109" s="89"/>
      <c r="D109" s="89"/>
      <c r="E109" s="89">
        <f>E107</f>
        <v>8</v>
      </c>
      <c r="F109" s="89"/>
      <c r="G109" s="7"/>
      <c r="H109" s="7"/>
      <c r="I109" s="6" t="s">
        <v>75</v>
      </c>
      <c r="J109" s="6" t="s">
        <v>71</v>
      </c>
      <c r="K109" s="11"/>
      <c r="L109" s="11"/>
      <c r="M109" s="11"/>
      <c r="N109" s="7"/>
      <c r="O109" s="7"/>
      <c r="P109" s="12"/>
      <c r="Q109" s="12"/>
    </row>
    <row r="110" spans="1:17">
      <c r="A110" s="7">
        <v>6</v>
      </c>
      <c r="B110" s="74" t="s">
        <v>83</v>
      </c>
      <c r="C110" s="89"/>
      <c r="D110" s="89"/>
      <c r="E110" s="89">
        <f>E109</f>
        <v>8</v>
      </c>
      <c r="F110" s="89"/>
      <c r="G110" s="7"/>
      <c r="H110" s="7"/>
      <c r="I110" s="6" t="s">
        <v>75</v>
      </c>
      <c r="J110" s="6" t="s">
        <v>71</v>
      </c>
      <c r="K110" s="11"/>
      <c r="L110" s="11"/>
      <c r="M110" s="11"/>
      <c r="N110" s="7"/>
      <c r="O110" s="7"/>
      <c r="P110" s="12"/>
      <c r="Q110" s="12"/>
    </row>
    <row r="111" spans="1:17">
      <c r="A111" s="7"/>
      <c r="B111" s="82" t="s">
        <v>145</v>
      </c>
      <c r="C111" s="104"/>
      <c r="D111" s="104">
        <f>SUM(D105:D110)</f>
        <v>8</v>
      </c>
      <c r="E111" s="104">
        <f>SUM(E105:E110)</f>
        <v>40</v>
      </c>
      <c r="F111" s="104">
        <f>SUM(F105:F110)</f>
        <v>0</v>
      </c>
      <c r="G111" s="10">
        <f>SUM(G105:G110)</f>
        <v>0</v>
      </c>
      <c r="H111" s="10">
        <f>SUM(H105:H110)</f>
        <v>0</v>
      </c>
      <c r="I111" s="6"/>
      <c r="J111" s="6"/>
      <c r="K111" s="10">
        <f t="shared" ref="K111:Q111" si="21">SUM(K105:K110)</f>
        <v>0</v>
      </c>
      <c r="L111" s="10">
        <f t="shared" si="21"/>
        <v>0</v>
      </c>
      <c r="M111" s="10">
        <f t="shared" si="21"/>
        <v>0</v>
      </c>
      <c r="N111" s="10">
        <f t="shared" si="21"/>
        <v>0</v>
      </c>
      <c r="O111" s="10">
        <f t="shared" si="21"/>
        <v>0</v>
      </c>
      <c r="P111" s="10">
        <f t="shared" si="21"/>
        <v>0</v>
      </c>
      <c r="Q111" s="10">
        <f t="shared" si="21"/>
        <v>0</v>
      </c>
    </row>
    <row r="112" spans="1:17">
      <c r="A112" s="7"/>
      <c r="B112" s="82"/>
      <c r="C112" s="104"/>
      <c r="D112" s="89"/>
      <c r="E112" s="89"/>
      <c r="F112" s="89"/>
      <c r="G112" s="7"/>
      <c r="H112" s="7"/>
      <c r="I112" s="6"/>
      <c r="J112" s="6"/>
      <c r="K112" s="10"/>
      <c r="L112" s="10"/>
      <c r="M112" s="10"/>
      <c r="N112" s="7"/>
      <c r="O112" s="7"/>
      <c r="P112" s="12"/>
      <c r="Q112" s="12"/>
    </row>
    <row r="113" spans="1:17">
      <c r="A113" s="42" t="s">
        <v>85</v>
      </c>
      <c r="B113" s="81" t="s">
        <v>111</v>
      </c>
      <c r="C113" s="101">
        <v>100</v>
      </c>
      <c r="D113" s="111"/>
      <c r="E113" s="111"/>
      <c r="F113" s="111"/>
      <c r="G113" s="43"/>
      <c r="H113" s="43"/>
      <c r="I113" s="3"/>
      <c r="J113" s="3"/>
      <c r="K113" s="3"/>
      <c r="L113" s="3"/>
      <c r="M113" s="3"/>
      <c r="N113" s="3"/>
      <c r="O113" s="3"/>
      <c r="P113" s="3"/>
      <c r="Q113" s="3"/>
    </row>
    <row r="114" spans="1:17" ht="25.5">
      <c r="A114" s="7">
        <v>1</v>
      </c>
      <c r="B114" s="74" t="s">
        <v>74</v>
      </c>
      <c r="C114" s="89"/>
      <c r="D114" s="107"/>
      <c r="E114" s="107">
        <f>C113*1</f>
        <v>100</v>
      </c>
      <c r="F114" s="107"/>
      <c r="G114" s="33"/>
      <c r="H114" s="33"/>
      <c r="I114" s="6" t="s">
        <v>141</v>
      </c>
      <c r="J114" s="6" t="s">
        <v>110</v>
      </c>
      <c r="K114" s="10"/>
      <c r="L114" s="10"/>
      <c r="M114" s="10"/>
      <c r="N114" s="7"/>
      <c r="O114" s="7"/>
      <c r="P114" s="12"/>
      <c r="Q114" s="12"/>
    </row>
    <row r="115" spans="1:17">
      <c r="A115" s="7"/>
      <c r="B115" s="82" t="s">
        <v>148</v>
      </c>
      <c r="C115" s="104"/>
      <c r="D115" s="112">
        <f>SUM(D114:D114)</f>
        <v>0</v>
      </c>
      <c r="E115" s="112">
        <f>SUM(E114:E114)</f>
        <v>100</v>
      </c>
      <c r="F115" s="112">
        <f>SUM(F114:F114)</f>
        <v>0</v>
      </c>
      <c r="G115" s="36">
        <f>SUM(G114:G114)</f>
        <v>0</v>
      </c>
      <c r="H115" s="36">
        <f>SUM(H114:H114)</f>
        <v>0</v>
      </c>
      <c r="I115" s="6"/>
      <c r="J115" s="6"/>
      <c r="K115" s="36">
        <f t="shared" ref="K115:Q115" si="22">SUM(K114:K114)</f>
        <v>0</v>
      </c>
      <c r="L115" s="36">
        <f t="shared" si="22"/>
        <v>0</v>
      </c>
      <c r="M115" s="36">
        <f t="shared" si="22"/>
        <v>0</v>
      </c>
      <c r="N115" s="36">
        <f t="shared" si="22"/>
        <v>0</v>
      </c>
      <c r="O115" s="36">
        <f t="shared" si="22"/>
        <v>0</v>
      </c>
      <c r="P115" s="36">
        <f t="shared" si="22"/>
        <v>0</v>
      </c>
      <c r="Q115" s="36">
        <f t="shared" si="22"/>
        <v>0</v>
      </c>
    </row>
    <row r="116" spans="1:17">
      <c r="A116" s="7"/>
      <c r="B116" s="82"/>
      <c r="C116" s="104"/>
      <c r="D116" s="89"/>
      <c r="E116" s="89"/>
      <c r="F116" s="89"/>
      <c r="G116" s="7"/>
      <c r="H116" s="7"/>
      <c r="I116" s="6"/>
      <c r="J116" s="6"/>
      <c r="K116" s="10"/>
      <c r="L116" s="10"/>
      <c r="M116" s="10"/>
      <c r="N116" s="7"/>
      <c r="O116" s="7"/>
      <c r="P116" s="12"/>
      <c r="Q116" s="12"/>
    </row>
    <row r="117" spans="1:17">
      <c r="A117" s="42" t="s">
        <v>91</v>
      </c>
      <c r="B117" s="81" t="s">
        <v>136</v>
      </c>
      <c r="C117" s="101">
        <v>5</v>
      </c>
      <c r="D117" s="111"/>
      <c r="E117" s="111"/>
      <c r="F117" s="111"/>
      <c r="G117" s="43"/>
      <c r="H117" s="43"/>
      <c r="I117" s="3"/>
      <c r="J117" s="3"/>
      <c r="K117" s="3"/>
      <c r="L117" s="3"/>
      <c r="M117" s="3"/>
      <c r="N117" s="3"/>
      <c r="O117" s="3"/>
      <c r="P117" s="3"/>
      <c r="Q117" s="3"/>
    </row>
    <row r="118" spans="1:17">
      <c r="A118" s="7">
        <v>1</v>
      </c>
      <c r="B118" s="74" t="s">
        <v>137</v>
      </c>
      <c r="C118" s="89"/>
      <c r="D118" s="107">
        <f>C117*2</f>
        <v>10</v>
      </c>
      <c r="E118" s="107"/>
      <c r="F118" s="107"/>
      <c r="G118" s="33"/>
      <c r="H118" s="33"/>
      <c r="I118" s="6" t="s">
        <v>138</v>
      </c>
      <c r="J118" s="6" t="s">
        <v>139</v>
      </c>
      <c r="K118" s="10"/>
      <c r="L118" s="10"/>
      <c r="M118" s="10"/>
      <c r="N118" s="7"/>
      <c r="O118" s="7"/>
      <c r="P118" s="12">
        <f>D118/2</f>
        <v>5</v>
      </c>
      <c r="Q118" s="12"/>
    </row>
    <row r="119" spans="1:17">
      <c r="A119" s="7"/>
      <c r="B119" s="82" t="s">
        <v>149</v>
      </c>
      <c r="C119" s="104"/>
      <c r="D119" s="112">
        <f>SUM(D118:D118)</f>
        <v>10</v>
      </c>
      <c r="E119" s="112">
        <f>SUM(E118:E118)</f>
        <v>0</v>
      </c>
      <c r="F119" s="112">
        <f>SUM(F118:F118)</f>
        <v>0</v>
      </c>
      <c r="G119" s="36">
        <f>SUM(G118:G118)</f>
        <v>0</v>
      </c>
      <c r="H119" s="36">
        <f>SUM(H118:H118)</f>
        <v>0</v>
      </c>
      <c r="I119" s="6"/>
      <c r="J119" s="6"/>
      <c r="K119" s="36">
        <f t="shared" ref="K119:Q119" si="23">SUM(K118:K118)</f>
        <v>0</v>
      </c>
      <c r="L119" s="36">
        <f t="shared" si="23"/>
        <v>0</v>
      </c>
      <c r="M119" s="36">
        <f t="shared" si="23"/>
        <v>0</v>
      </c>
      <c r="N119" s="36">
        <f t="shared" si="23"/>
        <v>0</v>
      </c>
      <c r="O119" s="36">
        <f t="shared" si="23"/>
        <v>0</v>
      </c>
      <c r="P119" s="36">
        <f t="shared" si="23"/>
        <v>5</v>
      </c>
      <c r="Q119" s="36">
        <f t="shared" si="23"/>
        <v>0</v>
      </c>
    </row>
    <row r="120" spans="1:17">
      <c r="A120" s="7"/>
      <c r="B120" s="82"/>
      <c r="C120" s="104"/>
      <c r="D120" s="89"/>
      <c r="E120" s="89"/>
      <c r="F120" s="89"/>
      <c r="G120" s="7"/>
      <c r="H120" s="7"/>
      <c r="I120" s="6"/>
      <c r="J120" s="6"/>
      <c r="K120" s="10"/>
      <c r="L120" s="10"/>
      <c r="M120" s="10"/>
      <c r="N120" s="7"/>
      <c r="O120" s="7"/>
      <c r="P120" s="12"/>
      <c r="Q120" s="12"/>
    </row>
    <row r="121" spans="1:17" s="21" customFormat="1">
      <c r="A121" s="17" t="s">
        <v>92</v>
      </c>
      <c r="B121" s="84" t="s">
        <v>86</v>
      </c>
      <c r="C121" s="113"/>
      <c r="D121" s="114"/>
      <c r="E121" s="114"/>
      <c r="F121" s="114"/>
      <c r="G121" s="19"/>
      <c r="H121" s="19"/>
      <c r="I121" s="18"/>
      <c r="J121" s="18"/>
      <c r="K121" s="20"/>
      <c r="L121" s="20"/>
      <c r="M121" s="20"/>
      <c r="N121" s="19"/>
      <c r="O121" s="19"/>
      <c r="P121" s="19"/>
      <c r="Q121" s="19"/>
    </row>
    <row r="122" spans="1:17" s="21" customFormat="1" ht="25.5">
      <c r="A122" s="15">
        <v>1</v>
      </c>
      <c r="B122" s="85" t="s">
        <v>224</v>
      </c>
      <c r="C122" s="115">
        <v>1</v>
      </c>
      <c r="D122" s="108"/>
      <c r="E122" s="108"/>
      <c r="F122" s="108"/>
      <c r="G122" s="15"/>
      <c r="H122" s="15">
        <f>C122*200</f>
        <v>200</v>
      </c>
      <c r="I122" s="14" t="s">
        <v>87</v>
      </c>
      <c r="J122" s="14" t="s">
        <v>153</v>
      </c>
      <c r="K122" s="22"/>
      <c r="L122" s="22"/>
      <c r="M122" s="22"/>
      <c r="N122" s="15"/>
      <c r="O122" s="15"/>
      <c r="P122" s="31"/>
      <c r="Q122" s="31"/>
    </row>
    <row r="123" spans="1:17" ht="25.5">
      <c r="A123" s="7">
        <v>2</v>
      </c>
      <c r="B123" s="82" t="s">
        <v>150</v>
      </c>
      <c r="C123" s="104">
        <v>8</v>
      </c>
      <c r="D123" s="89"/>
      <c r="E123" s="89"/>
      <c r="F123" s="89"/>
      <c r="G123" s="7"/>
      <c r="H123" s="15">
        <f>C123*25</f>
        <v>200</v>
      </c>
      <c r="I123" s="14" t="s">
        <v>87</v>
      </c>
      <c r="J123" s="14" t="s">
        <v>153</v>
      </c>
      <c r="K123" s="11"/>
      <c r="L123" s="11"/>
      <c r="M123" s="11"/>
      <c r="N123" s="7"/>
      <c r="O123" s="7"/>
      <c r="P123" s="12"/>
      <c r="Q123" s="12"/>
    </row>
    <row r="124" spans="1:17" ht="25.5">
      <c r="A124" s="7">
        <v>3</v>
      </c>
      <c r="B124" s="86" t="s">
        <v>133</v>
      </c>
      <c r="C124" s="109">
        <v>1</v>
      </c>
      <c r="D124" s="90"/>
      <c r="E124" s="90"/>
      <c r="F124" s="90"/>
      <c r="G124" s="34"/>
      <c r="H124" s="34">
        <f>C124*5000</f>
        <v>5000</v>
      </c>
      <c r="I124" s="6" t="s">
        <v>87</v>
      </c>
      <c r="J124" s="14" t="s">
        <v>153</v>
      </c>
      <c r="K124" s="11"/>
      <c r="L124" s="11"/>
      <c r="M124" s="11"/>
      <c r="N124" s="7"/>
      <c r="O124" s="7"/>
      <c r="P124" s="12"/>
      <c r="Q124" s="12"/>
    </row>
    <row r="125" spans="1:17" ht="25.5">
      <c r="A125" s="7">
        <v>4</v>
      </c>
      <c r="B125" s="86" t="s">
        <v>128</v>
      </c>
      <c r="C125" s="109">
        <v>1</v>
      </c>
      <c r="D125" s="90"/>
      <c r="E125" s="90"/>
      <c r="F125" s="90"/>
      <c r="G125" s="34"/>
      <c r="H125" s="34">
        <f>C125*5</f>
        <v>5</v>
      </c>
      <c r="I125" s="6" t="s">
        <v>87</v>
      </c>
      <c r="J125" s="14" t="s">
        <v>153</v>
      </c>
      <c r="K125" s="11"/>
      <c r="L125" s="11"/>
      <c r="M125" s="11"/>
      <c r="N125" s="7"/>
      <c r="O125" s="7"/>
      <c r="P125" s="12"/>
      <c r="Q125" s="12"/>
    </row>
    <row r="126" spans="1:17" ht="25.5">
      <c r="A126" s="7">
        <v>5</v>
      </c>
      <c r="B126" s="86" t="s">
        <v>108</v>
      </c>
      <c r="C126" s="109">
        <v>1</v>
      </c>
      <c r="D126" s="90"/>
      <c r="E126" s="90"/>
      <c r="F126" s="90"/>
      <c r="G126" s="34"/>
      <c r="H126" s="34">
        <f>C126*500</f>
        <v>500</v>
      </c>
      <c r="I126" s="6" t="s">
        <v>87</v>
      </c>
      <c r="J126" s="14" t="s">
        <v>153</v>
      </c>
      <c r="K126" s="11"/>
      <c r="L126" s="11"/>
      <c r="M126" s="11"/>
      <c r="N126" s="7"/>
      <c r="O126" s="7"/>
      <c r="P126" s="12"/>
      <c r="Q126" s="12"/>
    </row>
    <row r="127" spans="1:17" ht="25.5">
      <c r="A127" s="7">
        <v>6</v>
      </c>
      <c r="B127" s="86" t="s">
        <v>129</v>
      </c>
      <c r="C127" s="109">
        <v>24</v>
      </c>
      <c r="D127" s="90"/>
      <c r="E127" s="90"/>
      <c r="F127" s="90"/>
      <c r="G127" s="34"/>
      <c r="H127" s="33">
        <f>C127*5</f>
        <v>120</v>
      </c>
      <c r="I127" s="6" t="s">
        <v>87</v>
      </c>
      <c r="J127" s="14" t="s">
        <v>153</v>
      </c>
      <c r="K127" s="11"/>
      <c r="L127" s="11"/>
      <c r="M127" s="11"/>
      <c r="N127" s="7"/>
      <c r="O127" s="7"/>
      <c r="P127" s="12"/>
      <c r="Q127" s="12"/>
    </row>
    <row r="128" spans="1:17" ht="25.5">
      <c r="A128" s="7">
        <v>7</v>
      </c>
      <c r="B128" s="86" t="s">
        <v>135</v>
      </c>
      <c r="C128" s="109">
        <v>3</v>
      </c>
      <c r="D128" s="90"/>
      <c r="E128" s="90"/>
      <c r="F128" s="90"/>
      <c r="G128" s="34"/>
      <c r="H128" s="34">
        <f>C128*5</f>
        <v>15</v>
      </c>
      <c r="I128" s="6" t="s">
        <v>87</v>
      </c>
      <c r="J128" s="14" t="s">
        <v>153</v>
      </c>
      <c r="K128" s="11"/>
      <c r="L128" s="11"/>
      <c r="M128" s="11"/>
      <c r="N128" s="7"/>
      <c r="O128" s="7"/>
      <c r="P128" s="12"/>
      <c r="Q128" s="12"/>
    </row>
    <row r="129" spans="1:17" ht="25.5">
      <c r="A129" s="7">
        <v>8</v>
      </c>
      <c r="B129" s="86" t="s">
        <v>134</v>
      </c>
      <c r="C129" s="109">
        <v>5</v>
      </c>
      <c r="D129" s="90"/>
      <c r="E129" s="90"/>
      <c r="F129" s="90"/>
      <c r="G129" s="34"/>
      <c r="H129" s="34">
        <f>C129*20</f>
        <v>100</v>
      </c>
      <c r="I129" s="6" t="s">
        <v>87</v>
      </c>
      <c r="J129" s="14" t="s">
        <v>153</v>
      </c>
      <c r="K129" s="11"/>
      <c r="L129" s="11"/>
      <c r="M129" s="11"/>
      <c r="N129" s="7"/>
      <c r="O129" s="7"/>
      <c r="P129" s="12"/>
      <c r="Q129" s="12"/>
    </row>
    <row r="130" spans="1:17" ht="25.5">
      <c r="A130" s="7">
        <v>9</v>
      </c>
      <c r="B130" s="86" t="s">
        <v>154</v>
      </c>
      <c r="C130" s="109">
        <v>2</v>
      </c>
      <c r="D130" s="90"/>
      <c r="E130" s="90"/>
      <c r="F130" s="90"/>
      <c r="G130" s="34"/>
      <c r="H130" s="34">
        <f>C130*20</f>
        <v>40</v>
      </c>
      <c r="I130" s="6" t="s">
        <v>87</v>
      </c>
      <c r="J130" s="14" t="s">
        <v>153</v>
      </c>
      <c r="K130" s="11"/>
      <c r="L130" s="11"/>
      <c r="M130" s="11"/>
      <c r="N130" s="7"/>
      <c r="O130" s="7"/>
      <c r="P130" s="12"/>
      <c r="Q130" s="12"/>
    </row>
    <row r="131" spans="1:17" s="21" customFormat="1" ht="25.5">
      <c r="A131" s="15">
        <v>10</v>
      </c>
      <c r="B131" s="87" t="s">
        <v>88</v>
      </c>
      <c r="C131" s="116">
        <v>1</v>
      </c>
      <c r="D131" s="91"/>
      <c r="E131" s="91"/>
      <c r="F131" s="91"/>
      <c r="G131" s="35"/>
      <c r="H131" s="35">
        <f>C131*50</f>
        <v>50</v>
      </c>
      <c r="I131" s="14" t="s">
        <v>87</v>
      </c>
      <c r="J131" s="14" t="s">
        <v>153</v>
      </c>
      <c r="K131" s="16"/>
      <c r="L131" s="16"/>
      <c r="M131" s="16"/>
      <c r="N131" s="15"/>
      <c r="O131" s="15"/>
      <c r="P131" s="31"/>
      <c r="Q131" s="31"/>
    </row>
    <row r="132" spans="1:17" s="21" customFormat="1" ht="25.5">
      <c r="A132" s="15">
        <v>11</v>
      </c>
      <c r="B132" s="87" t="s">
        <v>89</v>
      </c>
      <c r="C132" s="116">
        <v>2</v>
      </c>
      <c r="D132" s="91"/>
      <c r="E132" s="91"/>
      <c r="F132" s="91"/>
      <c r="G132" s="35"/>
      <c r="H132" s="35">
        <f>C132*5</f>
        <v>10</v>
      </c>
      <c r="I132" s="14" t="s">
        <v>87</v>
      </c>
      <c r="J132" s="14" t="s">
        <v>153</v>
      </c>
      <c r="K132" s="16"/>
      <c r="L132" s="16"/>
      <c r="M132" s="16"/>
      <c r="N132" s="15"/>
      <c r="O132" s="15"/>
      <c r="P132" s="31"/>
      <c r="Q132" s="31"/>
    </row>
    <row r="133" spans="1:17">
      <c r="A133" s="7"/>
      <c r="B133" s="82" t="s">
        <v>152</v>
      </c>
      <c r="C133" s="104"/>
      <c r="D133" s="112">
        <f>SUM(D122:D132)</f>
        <v>0</v>
      </c>
      <c r="E133" s="112">
        <f t="shared" ref="E133:H133" si="24">SUM(E122:E132)</f>
        <v>0</v>
      </c>
      <c r="F133" s="112">
        <f t="shared" si="24"/>
        <v>0</v>
      </c>
      <c r="G133" s="36">
        <f t="shared" si="24"/>
        <v>0</v>
      </c>
      <c r="H133" s="36">
        <f t="shared" si="24"/>
        <v>6240</v>
      </c>
      <c r="I133" s="6"/>
      <c r="J133" s="6"/>
      <c r="K133" s="36">
        <f t="shared" ref="K133:Q133" si="25">SUM(K132:K132)</f>
        <v>0</v>
      </c>
      <c r="L133" s="36">
        <f t="shared" si="25"/>
        <v>0</v>
      </c>
      <c r="M133" s="36">
        <f t="shared" si="25"/>
        <v>0</v>
      </c>
      <c r="N133" s="36">
        <f t="shared" si="25"/>
        <v>0</v>
      </c>
      <c r="O133" s="36">
        <f t="shared" si="25"/>
        <v>0</v>
      </c>
      <c r="P133" s="36">
        <f t="shared" si="25"/>
        <v>0</v>
      </c>
      <c r="Q133" s="36">
        <f t="shared" si="25"/>
        <v>0</v>
      </c>
    </row>
    <row r="134" spans="1:17">
      <c r="A134" s="44" t="s">
        <v>20</v>
      </c>
      <c r="B134" s="88" t="s">
        <v>151</v>
      </c>
      <c r="C134" s="117"/>
      <c r="D134" s="118">
        <f>D133+D119+D115+D111+D102+D97+D93+D85+D76+D69+D63+D57+D51+D42+D32+D20+D7</f>
        <v>411</v>
      </c>
      <c r="E134" s="118">
        <f t="shared" ref="E134:H134" si="26">E133+E119+E115+E111+E102+E97+E93+E85+E76+E69+E63+E57+E51+E42+E32+E20+E7</f>
        <v>1101</v>
      </c>
      <c r="F134" s="118">
        <f t="shared" si="26"/>
        <v>210</v>
      </c>
      <c r="G134" s="46">
        <f t="shared" si="26"/>
        <v>209</v>
      </c>
      <c r="H134" s="46">
        <f t="shared" si="26"/>
        <v>6490</v>
      </c>
      <c r="I134" s="45"/>
      <c r="J134" s="45"/>
      <c r="K134" s="46">
        <f t="shared" ref="K134" si="27">K133+K119+K115+K111+K102+K97+K93+K85+K76+K69+K63+K57+K51+K42+K32+K20+K7</f>
        <v>1</v>
      </c>
      <c r="L134" s="46">
        <f t="shared" ref="L134" si="28">L133+L119+L115+L111+L102+L97+L93+L85+L76+L69+L63+L57+L51+L42+L32+L20+L7</f>
        <v>9</v>
      </c>
      <c r="M134" s="46">
        <f t="shared" ref="M134" si="29">M133+M119+M115+M111+M102+M97+M93+M85+M76+M69+M63+M57+M51+M42+M32+M20+M7</f>
        <v>427</v>
      </c>
      <c r="N134" s="46">
        <f t="shared" ref="N134:O134" si="30">N133+N119+N115+N111+N102+N97+N93+N85+N76+N69+N63+N57+N51+N42+N32+N20+N7</f>
        <v>164</v>
      </c>
      <c r="O134" s="46">
        <f t="shared" si="30"/>
        <v>16</v>
      </c>
      <c r="P134" s="46">
        <f t="shared" ref="P134" si="31">P133+P119+P115+P111+P102+P97+P93+P85+P76+P69+P63+P57+P51+P42+P32+P20+P7</f>
        <v>5</v>
      </c>
      <c r="Q134" s="46">
        <f t="shared" ref="Q134" si="32">Q133+Q119+Q115+Q111+Q102+Q97+Q93+Q85+Q76+Q69+Q63+Q57+Q51+Q42+Q32+Q20+Q7</f>
        <v>3</v>
      </c>
    </row>
    <row r="135" spans="1:17">
      <c r="G135" s="32"/>
      <c r="H135" s="32"/>
    </row>
    <row r="136" spans="1:17">
      <c r="F136" s="179"/>
      <c r="G136" s="179"/>
    </row>
    <row r="137" spans="1:17">
      <c r="F137" s="179"/>
      <c r="G137" s="179"/>
    </row>
    <row r="138" spans="1:17">
      <c r="F138" s="179"/>
      <c r="G138" s="179"/>
    </row>
    <row r="139" spans="1:17">
      <c r="F139" s="119"/>
    </row>
  </sheetData>
  <mergeCells count="5">
    <mergeCell ref="F136:G136"/>
    <mergeCell ref="F137:G137"/>
    <mergeCell ref="F138:G138"/>
    <mergeCell ref="A1:Q1"/>
    <mergeCell ref="A2:Q2"/>
  </mergeCells>
  <printOptions horizontalCentered="1"/>
  <pageMargins left="7.874015748031496E-2" right="7.874015748031496E-2" top="0.74803149606299213" bottom="0.74803149606299213" header="0.31496062992125984" footer="0.31496062992125984"/>
  <pageSetup scale="77" fitToHeight="4" orientation="landscape" r:id="rId1"/>
  <headerFooter>
    <oddHeader>&amp;L&amp;"-,Bold"&amp;10SUNIL NAYYAR CONSULTING ENGINEERS LLP&amp;R&amp;"-,Bold"&amp;10SQ-&amp;P</oddHeader>
    <oddFooter>&amp;L&amp;"-,Bold"&amp;10GALGOTIA UNIVERSITY-ADMIN BLOCK&amp;C&amp;1#&amp;"Arial,Regular"&amp;6&amp;K626469Internal&amp;R&amp;"-,Bold"&amp;10BMS WORKS</oddFooter>
  </headerFooter>
  <ignoredErrors>
    <ignoredError sqref="D18 O3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84"/>
  <sheetViews>
    <sheetView view="pageBreakPreview" topLeftCell="D1" zoomScale="60" zoomScaleNormal="100" workbookViewId="0">
      <selection activeCell="G48" sqref="G48"/>
    </sheetView>
  </sheetViews>
  <sheetFormatPr defaultRowHeight="15"/>
  <cols>
    <col min="2" max="2" width="101.7109375" style="77" customWidth="1"/>
    <col min="3" max="3" width="21.140625" style="92" customWidth="1"/>
    <col min="4" max="4" width="29" style="92" customWidth="1"/>
    <col min="5" max="6" width="9.140625" style="92"/>
    <col min="9" max="9" width="13" customWidth="1"/>
    <col min="10" max="10" width="18.42578125" customWidth="1"/>
    <col min="11" max="13" width="19.42578125" customWidth="1"/>
    <col min="14" max="15" width="14" customWidth="1"/>
    <col min="16" max="16" width="16.42578125" customWidth="1"/>
    <col min="17" max="17" width="19" customWidth="1"/>
    <col min="19" max="19" width="13.7109375" customWidth="1"/>
  </cols>
  <sheetData>
    <row r="2" spans="1:22">
      <c r="A2" t="s">
        <v>278</v>
      </c>
      <c r="B2" s="77" t="s">
        <v>279</v>
      </c>
    </row>
    <row r="3" spans="1:22">
      <c r="A3" t="s">
        <v>280</v>
      </c>
      <c r="B3" s="77" t="s">
        <v>281</v>
      </c>
      <c r="D3" s="93"/>
      <c r="E3" s="185" t="s">
        <v>275</v>
      </c>
      <c r="F3" s="186"/>
      <c r="G3" s="186"/>
      <c r="H3" s="186"/>
      <c r="I3" s="187"/>
      <c r="J3" s="182" t="s">
        <v>246</v>
      </c>
      <c r="K3" s="182"/>
      <c r="L3" s="182"/>
      <c r="M3" s="182"/>
      <c r="N3" s="182"/>
      <c r="O3" s="182"/>
      <c r="P3" s="182"/>
      <c r="Q3" s="184" t="s">
        <v>247</v>
      </c>
      <c r="R3" s="184"/>
      <c r="S3" s="184"/>
      <c r="T3" s="184"/>
      <c r="U3" s="184"/>
      <c r="V3" s="184"/>
    </row>
    <row r="4" spans="1:22">
      <c r="A4" s="47"/>
      <c r="B4" s="78"/>
      <c r="C4" s="94"/>
      <c r="D4" s="94"/>
      <c r="E4" s="188"/>
      <c r="F4" s="188"/>
      <c r="G4" s="189"/>
      <c r="H4" s="189"/>
      <c r="I4" s="190"/>
      <c r="J4" s="183"/>
      <c r="K4" s="183"/>
      <c r="L4" s="183"/>
      <c r="M4" s="183"/>
      <c r="N4" s="183"/>
      <c r="O4" s="183"/>
      <c r="P4" s="183"/>
      <c r="Q4" s="184"/>
      <c r="R4" s="184"/>
      <c r="S4" s="184"/>
      <c r="T4" s="184"/>
      <c r="U4" s="184"/>
      <c r="V4" s="184"/>
    </row>
    <row r="5" spans="1:22">
      <c r="A5" s="47"/>
      <c r="B5" s="78"/>
      <c r="C5" s="94"/>
      <c r="D5" s="94"/>
      <c r="E5" s="94"/>
      <c r="F5" s="94"/>
      <c r="G5" s="60"/>
      <c r="H5" s="48"/>
      <c r="I5" s="48"/>
      <c r="J5" s="49"/>
      <c r="K5" s="49"/>
      <c r="L5" s="49"/>
      <c r="M5" s="49"/>
      <c r="N5" s="49"/>
      <c r="O5" s="49"/>
      <c r="P5" s="49"/>
      <c r="Q5" s="50"/>
      <c r="R5" s="50"/>
      <c r="S5" s="50"/>
      <c r="T5" s="50"/>
      <c r="U5" s="50"/>
      <c r="V5" s="50"/>
    </row>
    <row r="6" spans="1:22" ht="25.5">
      <c r="A6" s="51" t="s">
        <v>248</v>
      </c>
      <c r="B6" s="78" t="s">
        <v>249</v>
      </c>
      <c r="C6" s="50" t="s">
        <v>250</v>
      </c>
      <c r="D6" s="50" t="s">
        <v>251</v>
      </c>
      <c r="E6" s="95" t="s">
        <v>3</v>
      </c>
      <c r="F6" s="95" t="s">
        <v>267</v>
      </c>
      <c r="G6" s="61" t="s">
        <v>5</v>
      </c>
      <c r="H6" s="52" t="s">
        <v>6</v>
      </c>
      <c r="I6" s="52" t="s">
        <v>271</v>
      </c>
      <c r="J6" s="57" t="s">
        <v>9</v>
      </c>
      <c r="K6" s="57" t="s">
        <v>10</v>
      </c>
      <c r="L6" s="57" t="s">
        <v>11</v>
      </c>
      <c r="M6" s="57" t="s">
        <v>142</v>
      </c>
      <c r="N6" s="57" t="s">
        <v>242</v>
      </c>
      <c r="O6" s="57" t="s">
        <v>140</v>
      </c>
      <c r="P6" s="57" t="s">
        <v>12</v>
      </c>
      <c r="Q6" s="58" t="s">
        <v>253</v>
      </c>
      <c r="R6" s="59" t="s">
        <v>268</v>
      </c>
      <c r="S6" s="58" t="s">
        <v>254</v>
      </c>
      <c r="T6" s="53"/>
      <c r="U6" s="50"/>
      <c r="V6" s="50"/>
    </row>
    <row r="7" spans="1:22">
      <c r="A7" s="51" t="s">
        <v>13</v>
      </c>
      <c r="B7" s="78" t="s">
        <v>262</v>
      </c>
      <c r="C7" s="50">
        <v>1</v>
      </c>
      <c r="D7" s="50" t="s">
        <v>255</v>
      </c>
      <c r="E7" s="50">
        <f>'IO Summary'!D7</f>
        <v>2</v>
      </c>
      <c r="F7" s="50">
        <f>'IO Summary'!E7</f>
        <v>0</v>
      </c>
      <c r="G7" s="53">
        <f>'IO Summary'!F7</f>
        <v>0</v>
      </c>
      <c r="H7" s="51">
        <f>'IO Summary'!G7</f>
        <v>0</v>
      </c>
      <c r="I7" s="51">
        <f>'IO Summary'!H7</f>
        <v>0</v>
      </c>
      <c r="J7" s="51">
        <f>'IO Summary'!K7</f>
        <v>1</v>
      </c>
      <c r="K7" s="51">
        <f>'IO Summary'!L7</f>
        <v>0</v>
      </c>
      <c r="L7" s="51">
        <f>'IO Summary'!M7</f>
        <v>0</v>
      </c>
      <c r="M7" s="51">
        <f>'IO Summary'!N7</f>
        <v>0</v>
      </c>
      <c r="N7" s="51">
        <f>'IO Summary'!O7</f>
        <v>0</v>
      </c>
      <c r="O7" s="51">
        <f>'IO Summary'!P7</f>
        <v>0</v>
      </c>
      <c r="P7" s="51">
        <f>'IO Summary'!Q7</f>
        <v>0</v>
      </c>
      <c r="Q7" s="51">
        <v>0</v>
      </c>
      <c r="R7" s="51">
        <f>ROUND(F7/6,0)</f>
        <v>0</v>
      </c>
      <c r="S7" s="51">
        <v>0</v>
      </c>
      <c r="T7" s="53"/>
      <c r="U7" s="51"/>
      <c r="V7" s="51"/>
    </row>
    <row r="8" spans="1:22">
      <c r="A8" s="51" t="s">
        <v>19</v>
      </c>
      <c r="B8" s="78" t="s">
        <v>263</v>
      </c>
      <c r="C8" s="50">
        <v>8</v>
      </c>
      <c r="D8" s="50" t="s">
        <v>264</v>
      </c>
      <c r="E8" s="50">
        <f>'IO Summary'!D20</f>
        <v>64</v>
      </c>
      <c r="F8" s="50">
        <f>'IO Summary'!E20</f>
        <v>64</v>
      </c>
      <c r="G8" s="53">
        <f>'IO Summary'!F20</f>
        <v>32</v>
      </c>
      <c r="H8" s="51">
        <f>'IO Summary'!G20</f>
        <v>16</v>
      </c>
      <c r="I8" s="51">
        <f>'[1]IO Summary Sheet'!G25</f>
        <v>0</v>
      </c>
      <c r="J8" s="51">
        <f>'IO Summary'!K20</f>
        <v>0</v>
      </c>
      <c r="K8" s="51">
        <f>'IO Summary'!L20</f>
        <v>0</v>
      </c>
      <c r="L8" s="51">
        <f>'IO Summary'!M20</f>
        <v>32</v>
      </c>
      <c r="M8" s="51">
        <f>'IO Summary'!N20</f>
        <v>16</v>
      </c>
      <c r="N8" s="51">
        <f>'IO Summary'!O20</f>
        <v>16</v>
      </c>
      <c r="O8" s="51">
        <f>'IO Summary'!P20</f>
        <v>0</v>
      </c>
      <c r="P8" s="51">
        <f>'IO Summary'!Q20</f>
        <v>0</v>
      </c>
      <c r="Q8" s="51">
        <f>ROUND(E8/8,0)</f>
        <v>8</v>
      </c>
      <c r="R8" s="51">
        <f>ROUND(F8/8,0)</f>
        <v>8</v>
      </c>
      <c r="S8" s="51">
        <v>0</v>
      </c>
      <c r="T8" s="53"/>
      <c r="U8" s="51"/>
      <c r="V8" s="51"/>
    </row>
    <row r="9" spans="1:22" ht="76.5">
      <c r="A9" s="51" t="s">
        <v>22</v>
      </c>
      <c r="B9" s="75" t="s">
        <v>237</v>
      </c>
      <c r="C9" s="50">
        <v>1</v>
      </c>
      <c r="D9" s="50" t="s">
        <v>264</v>
      </c>
      <c r="E9" s="50">
        <f>'IO Summary'!D32</f>
        <v>4</v>
      </c>
      <c r="F9" s="50">
        <f>'IO Summary'!E32</f>
        <v>10</v>
      </c>
      <c r="G9" s="53">
        <f>'IO Summary'!F32</f>
        <v>4</v>
      </c>
      <c r="H9" s="51">
        <f>'IO Summary'!G32</f>
        <v>2</v>
      </c>
      <c r="I9" s="51">
        <f>'IO Summary'!H32</f>
        <v>0</v>
      </c>
      <c r="J9" s="51">
        <f>'IO Summary'!K32</f>
        <v>0</v>
      </c>
      <c r="K9" s="51">
        <f>'IO Summary'!L32</f>
        <v>0</v>
      </c>
      <c r="L9" s="51">
        <f>'IO Summary'!M32</f>
        <v>6</v>
      </c>
      <c r="M9" s="51">
        <f>'IO Summary'!N32</f>
        <v>2</v>
      </c>
      <c r="N9" s="51">
        <f>'IO Summary'!O32</f>
        <v>0</v>
      </c>
      <c r="O9" s="51">
        <f>'IO Summary'!P32</f>
        <v>0</v>
      </c>
      <c r="P9" s="51">
        <f>'IO Summary'!Q32</f>
        <v>0</v>
      </c>
      <c r="Q9" s="51">
        <f>ROUND(E9/6,0)</f>
        <v>1</v>
      </c>
      <c r="R9" s="51">
        <f>ROUND(F9/6,0)</f>
        <v>2</v>
      </c>
      <c r="S9" s="51">
        <v>0</v>
      </c>
      <c r="T9" s="53"/>
      <c r="U9" s="51"/>
      <c r="V9" s="51"/>
    </row>
    <row r="10" spans="1:22">
      <c r="A10" s="51" t="s">
        <v>24</v>
      </c>
      <c r="B10" s="78" t="s">
        <v>265</v>
      </c>
      <c r="C10" s="50">
        <f>'IO Summary'!C34/2</f>
        <v>73</v>
      </c>
      <c r="D10" s="50" t="s">
        <v>264</v>
      </c>
      <c r="E10" s="50">
        <f>'IO Summary'!D42</f>
        <v>292</v>
      </c>
      <c r="F10" s="50">
        <f>'IO Summary'!E42</f>
        <v>584</v>
      </c>
      <c r="G10" s="53">
        <f>'IO Summary'!F42</f>
        <v>146</v>
      </c>
      <c r="H10" s="51">
        <f>'IO Summary'!G42</f>
        <v>146</v>
      </c>
      <c r="I10" s="51">
        <f>'IO Summary'!H42</f>
        <v>0</v>
      </c>
      <c r="J10" s="51">
        <f>'IO Summary'!K42</f>
        <v>0</v>
      </c>
      <c r="K10" s="51">
        <f>'IO Summary'!L42</f>
        <v>0</v>
      </c>
      <c r="L10" s="51">
        <f>'IO Summary'!M42</f>
        <v>292</v>
      </c>
      <c r="M10" s="51">
        <f>'IO Summary'!N42</f>
        <v>146</v>
      </c>
      <c r="N10" s="51">
        <f>'IO Summary'!O42</f>
        <v>0</v>
      </c>
      <c r="O10" s="51">
        <f>'IO Summary'!P42</f>
        <v>0</v>
      </c>
      <c r="P10" s="51">
        <f>'IO Summary'!Q42</f>
        <v>0</v>
      </c>
      <c r="Q10" s="51">
        <v>73</v>
      </c>
      <c r="R10" s="51">
        <f>ROUND(F10/8,0)</f>
        <v>73</v>
      </c>
      <c r="S10" s="51">
        <v>0</v>
      </c>
      <c r="T10" s="53"/>
      <c r="U10" s="51"/>
      <c r="V10" s="51"/>
    </row>
    <row r="11" spans="1:22">
      <c r="A11" s="51" t="s">
        <v>26</v>
      </c>
      <c r="B11" s="78" t="s">
        <v>119</v>
      </c>
      <c r="C11" s="50">
        <f>'IO Summary'!C44/2</f>
        <v>14</v>
      </c>
      <c r="D11" s="50" t="s">
        <v>264</v>
      </c>
      <c r="E11" s="50">
        <f>'IO Summary'!D51</f>
        <v>28</v>
      </c>
      <c r="F11" s="50">
        <f>'IO Summary'!E51</f>
        <v>140</v>
      </c>
      <c r="G11" s="53">
        <f>'IO Summary'!F51</f>
        <v>28</v>
      </c>
      <c r="H11" s="51">
        <f>'IO Summary'!G51</f>
        <v>28</v>
      </c>
      <c r="I11" s="51">
        <f>'IO Summary'!H51</f>
        <v>0</v>
      </c>
      <c r="J11" s="51">
        <f>'IO Summary'!K51</f>
        <v>0</v>
      </c>
      <c r="K11" s="51">
        <f>'IO Summary'!L51</f>
        <v>0</v>
      </c>
      <c r="L11" s="51">
        <f>'IO Summary'!M51</f>
        <v>84</v>
      </c>
      <c r="M11" s="51">
        <f>'IO Summary'!N51</f>
        <v>0</v>
      </c>
      <c r="N11" s="51">
        <f>'IO Summary'!O51</f>
        <v>0</v>
      </c>
      <c r="O11" s="51">
        <f>'IO Summary'!P51</f>
        <v>0</v>
      </c>
      <c r="P11" s="51">
        <f>'IO Summary'!Q51</f>
        <v>0</v>
      </c>
      <c r="Q11" s="51">
        <v>14</v>
      </c>
      <c r="R11" s="51">
        <v>14</v>
      </c>
      <c r="S11" s="51">
        <v>0</v>
      </c>
      <c r="T11" s="53"/>
      <c r="U11" s="51"/>
      <c r="V11" s="51"/>
    </row>
    <row r="12" spans="1:22" ht="190.5" customHeight="1">
      <c r="A12" s="51" t="s">
        <v>36</v>
      </c>
      <c r="B12" s="76" t="s">
        <v>293</v>
      </c>
      <c r="C12" s="50">
        <f>ROUND('IO Summary'!C53/4,0)</f>
        <v>3</v>
      </c>
      <c r="D12" s="50" t="s">
        <v>264</v>
      </c>
      <c r="E12" s="50">
        <f>'IO Summary'!D57</f>
        <v>0</v>
      </c>
      <c r="F12" s="50">
        <f>'IO Summary'!E57</f>
        <v>26</v>
      </c>
      <c r="G12" s="53">
        <f>'IO Summary'!F57</f>
        <v>0</v>
      </c>
      <c r="H12" s="51">
        <f>'IO Summary'!G57</f>
        <v>0</v>
      </c>
      <c r="I12" s="51">
        <f>'IO Summary'!H57</f>
        <v>0</v>
      </c>
      <c r="J12" s="51">
        <f>'IO Summary'!K57</f>
        <v>0</v>
      </c>
      <c r="K12" s="51">
        <f>'IO Summary'!L57</f>
        <v>0</v>
      </c>
      <c r="L12" s="51">
        <f>'IO Summary'!M57</f>
        <v>13</v>
      </c>
      <c r="M12" s="51">
        <f>'IO Summary'!N57</f>
        <v>0</v>
      </c>
      <c r="N12" s="51">
        <f>'IO Summary'!O57</f>
        <v>0</v>
      </c>
      <c r="O12" s="51">
        <f>'IO Summary'!P57</f>
        <v>0</v>
      </c>
      <c r="P12" s="51">
        <f>'IO Summary'!Q57</f>
        <v>0</v>
      </c>
      <c r="Q12" s="51">
        <f>ROUND(E12/6,0)</f>
        <v>0</v>
      </c>
      <c r="R12" s="51">
        <f>ROUND(F12/6,0)</f>
        <v>4</v>
      </c>
      <c r="S12" s="51">
        <f>ROUND(G12/8,0)</f>
        <v>0</v>
      </c>
      <c r="T12" s="53"/>
      <c r="U12" s="51"/>
      <c r="V12" s="51"/>
    </row>
    <row r="13" spans="1:22" ht="210">
      <c r="A13" s="51"/>
      <c r="B13" s="76" t="s">
        <v>294</v>
      </c>
      <c r="C13" s="50"/>
      <c r="D13" s="50"/>
      <c r="E13" s="50"/>
      <c r="F13" s="50"/>
      <c r="G13" s="53"/>
      <c r="H13" s="51"/>
      <c r="I13" s="51"/>
      <c r="J13" s="51"/>
      <c r="K13" s="51"/>
      <c r="L13" s="51"/>
      <c r="M13" s="51"/>
      <c r="N13" s="51"/>
      <c r="O13" s="51"/>
      <c r="P13" s="51"/>
      <c r="Q13" s="51"/>
      <c r="R13" s="51"/>
      <c r="S13" s="51"/>
      <c r="T13" s="53"/>
      <c r="U13" s="51"/>
      <c r="V13" s="51"/>
    </row>
    <row r="14" spans="1:22">
      <c r="A14" s="51" t="s">
        <v>41</v>
      </c>
      <c r="B14" s="78" t="str">
        <f>'IO Summary'!B59</f>
        <v>Utility Area Ventilation Fans</v>
      </c>
      <c r="C14" s="50">
        <v>2</v>
      </c>
      <c r="D14" s="50" t="s">
        <v>266</v>
      </c>
      <c r="E14" s="50">
        <f>'IO Summary'!D63</f>
        <v>0</v>
      </c>
      <c r="F14" s="50">
        <f>'IO Summary'!E63</f>
        <v>12</v>
      </c>
      <c r="G14" s="53">
        <f>'IO Summary'!F63</f>
        <v>0</v>
      </c>
      <c r="H14" s="51">
        <f>'IO Summary'!G63</f>
        <v>0</v>
      </c>
      <c r="I14" s="51">
        <f>'IO Summary'!H63</f>
        <v>0</v>
      </c>
      <c r="J14" s="51">
        <f>'IO Summary'!K63</f>
        <v>0</v>
      </c>
      <c r="K14" s="51">
        <f>'IO Summary'!L63</f>
        <v>0</v>
      </c>
      <c r="L14" s="51">
        <f>'IO Summary'!M63</f>
        <v>0</v>
      </c>
      <c r="M14" s="51">
        <f>'IO Summary'!N63</f>
        <v>0</v>
      </c>
      <c r="N14" s="51">
        <f>'IO Summary'!O63</f>
        <v>0</v>
      </c>
      <c r="O14" s="51">
        <f>'IO Summary'!P63</f>
        <v>0</v>
      </c>
      <c r="P14" s="51">
        <f>'IO Summary'!Q63</f>
        <v>0</v>
      </c>
      <c r="Q14" s="51">
        <f>ROUND(E14/6,0)</f>
        <v>0</v>
      </c>
      <c r="R14" s="51">
        <f>ROUND(F14/6,0)</f>
        <v>2</v>
      </c>
      <c r="S14" s="51">
        <v>0</v>
      </c>
      <c r="T14" s="53"/>
      <c r="U14" s="51"/>
      <c r="V14" s="51"/>
    </row>
    <row r="15" spans="1:22">
      <c r="A15" s="51" t="s">
        <v>44</v>
      </c>
      <c r="B15" s="78" t="str">
        <f>'IO Summary'!B65</f>
        <v>Smoke Ventilation Fans</v>
      </c>
      <c r="C15" s="50">
        <f>ROUND('IO Summary'!C65/4,0)</f>
        <v>4</v>
      </c>
      <c r="D15" s="96" t="s">
        <v>269</v>
      </c>
      <c r="E15" s="50">
        <f>'IO Summary'!D69</f>
        <v>0</v>
      </c>
      <c r="F15" s="50">
        <f>'IO Summary'!E69</f>
        <v>30</v>
      </c>
      <c r="G15" s="53">
        <f>'IO Summary'!F69</f>
        <v>0</v>
      </c>
      <c r="H15" s="51">
        <f>'IO Summary'!G69</f>
        <v>0</v>
      </c>
      <c r="I15" s="51">
        <f>'IO Summary'!H69</f>
        <v>0</v>
      </c>
      <c r="J15" s="51">
        <f>'IO Summary'!K69</f>
        <v>0</v>
      </c>
      <c r="K15" s="51">
        <f>'IO Summary'!L69</f>
        <v>0</v>
      </c>
      <c r="L15" s="51">
        <f>'IO Summary'!M69</f>
        <v>0</v>
      </c>
      <c r="M15" s="51">
        <f>'IO Summary'!N69</f>
        <v>0</v>
      </c>
      <c r="N15" s="51">
        <f>'IO Summary'!O69</f>
        <v>0</v>
      </c>
      <c r="O15" s="51">
        <f>'IO Summary'!P69</f>
        <v>0</v>
      </c>
      <c r="P15" s="51">
        <f>'IO Summary'!Q69</f>
        <v>0</v>
      </c>
      <c r="Q15" s="51">
        <f>C15</f>
        <v>4</v>
      </c>
      <c r="R15" s="51">
        <f>C15</f>
        <v>4</v>
      </c>
      <c r="S15" s="51">
        <v>0</v>
      </c>
      <c r="T15" s="53"/>
      <c r="U15" s="51"/>
      <c r="V15" s="51"/>
    </row>
    <row r="16" spans="1:22">
      <c r="A16" s="51" t="s">
        <v>45</v>
      </c>
      <c r="B16" s="78" t="str">
        <f>'IO Summary'!B71</f>
        <v>Cabinet Fans</v>
      </c>
      <c r="C16" s="50">
        <f>ROUND('IO Summary'!C71/3,0)</f>
        <v>2</v>
      </c>
      <c r="D16" s="96" t="s">
        <v>270</v>
      </c>
      <c r="E16" s="50">
        <f>'IO Summary'!D76</f>
        <v>0</v>
      </c>
      <c r="F16" s="50">
        <f>'IO Summary'!E76</f>
        <v>10</v>
      </c>
      <c r="G16" s="53">
        <f>'IO Summary'!F76</f>
        <v>0</v>
      </c>
      <c r="H16" s="51">
        <f>'IO Summary'!G76</f>
        <v>5</v>
      </c>
      <c r="I16" s="51">
        <f>'IO Summary'!H76</f>
        <v>0</v>
      </c>
      <c r="J16" s="51">
        <f>'IO Summary'!K76</f>
        <v>0</v>
      </c>
      <c r="K16" s="51">
        <f>'IO Summary'!L76</f>
        <v>0</v>
      </c>
      <c r="L16" s="51">
        <f>'IO Summary'!M76</f>
        <v>0</v>
      </c>
      <c r="M16" s="51">
        <f>'IO Summary'!N76</f>
        <v>0</v>
      </c>
      <c r="N16" s="51">
        <f>'IO Summary'!O76</f>
        <v>0</v>
      </c>
      <c r="O16" s="51">
        <f>'IO Summary'!P76</f>
        <v>0</v>
      </c>
      <c r="P16" s="51">
        <f>'IO Summary'!Q76</f>
        <v>0</v>
      </c>
      <c r="Q16" s="51">
        <f>G16</f>
        <v>0</v>
      </c>
      <c r="R16" s="51">
        <f>C16</f>
        <v>2</v>
      </c>
      <c r="S16" s="51">
        <v>0</v>
      </c>
      <c r="T16" s="53"/>
      <c r="U16" s="51"/>
      <c r="V16" s="51"/>
    </row>
    <row r="17" spans="1:22">
      <c r="A17" s="51" t="s">
        <v>55</v>
      </c>
      <c r="B17" s="78" t="s">
        <v>258</v>
      </c>
      <c r="C17" s="50">
        <f>1</f>
        <v>1</v>
      </c>
      <c r="D17" s="50" t="s">
        <v>256</v>
      </c>
      <c r="E17" s="50">
        <f>'IO Summary'!D85</f>
        <v>3</v>
      </c>
      <c r="F17" s="50">
        <f>'IO Summary'!E85</f>
        <v>3</v>
      </c>
      <c r="G17" s="53">
        <f>'IO Summary'!F85</f>
        <v>0</v>
      </c>
      <c r="H17" s="51">
        <f>'IO Summary'!G85</f>
        <v>0</v>
      </c>
      <c r="I17" s="51">
        <f>'IO Summary'!H85</f>
        <v>0</v>
      </c>
      <c r="J17" s="51">
        <f>'IO Summary'!K85</f>
        <v>0</v>
      </c>
      <c r="K17" s="51">
        <f>'IO Summary'!L85</f>
        <v>0</v>
      </c>
      <c r="L17" s="51">
        <f>'IO Summary'!M85</f>
        <v>0</v>
      </c>
      <c r="M17" s="51">
        <f>'IO Summary'!N85</f>
        <v>0</v>
      </c>
      <c r="N17" s="51">
        <f>'IO Summary'!O85</f>
        <v>0</v>
      </c>
      <c r="O17" s="51">
        <f>'IO Summary'!P85</f>
        <v>0</v>
      </c>
      <c r="P17" s="51">
        <f>'IO Summary'!Q85</f>
        <v>3</v>
      </c>
      <c r="Q17" s="51">
        <f>ROUND(E17/3,0)</f>
        <v>1</v>
      </c>
      <c r="R17" s="51">
        <f>ROUND(F17/3,0)</f>
        <v>1</v>
      </c>
      <c r="S17" s="51">
        <f t="shared" ref="S17" si="0">ROUND(G17/3,0)</f>
        <v>0</v>
      </c>
      <c r="T17" s="53"/>
      <c r="U17" s="51"/>
      <c r="V17" s="51"/>
    </row>
    <row r="18" spans="1:22">
      <c r="A18" s="51" t="s">
        <v>63</v>
      </c>
      <c r="B18" s="78" t="str">
        <f>'IO Summary'!B87</f>
        <v>Water Supply System</v>
      </c>
      <c r="C18" s="50">
        <v>1</v>
      </c>
      <c r="D18" s="50" t="s">
        <v>256</v>
      </c>
      <c r="E18" s="50">
        <f>'IO Summary'!D93</f>
        <v>0</v>
      </c>
      <c r="F18" s="50">
        <f>'IO Summary'!E93</f>
        <v>54</v>
      </c>
      <c r="G18" s="53">
        <f>'IO Summary'!F93</f>
        <v>0</v>
      </c>
      <c r="H18" s="51">
        <f>'IO Summary'!G93</f>
        <v>12</v>
      </c>
      <c r="I18" s="51">
        <f>'IO Summary'!H93</f>
        <v>0</v>
      </c>
      <c r="J18" s="51">
        <f>'IO Summary'!K93</f>
        <v>0</v>
      </c>
      <c r="K18" s="51">
        <f>'IO Summary'!L93</f>
        <v>9</v>
      </c>
      <c r="L18" s="51">
        <f>'IO Summary'!M93</f>
        <v>0</v>
      </c>
      <c r="M18" s="51">
        <f>'IO Summary'!N93</f>
        <v>0</v>
      </c>
      <c r="N18" s="51">
        <f>'IO Summary'!O93</f>
        <v>0</v>
      </c>
      <c r="O18" s="51">
        <f>'IO Summary'!P93</f>
        <v>0</v>
      </c>
      <c r="P18" s="51">
        <f>'IO Summary'!Q93</f>
        <v>0</v>
      </c>
      <c r="Q18" s="51">
        <f>ROUND(G18/3,0)</f>
        <v>0</v>
      </c>
      <c r="R18" s="51">
        <f>ROUND(F18/8,0)</f>
        <v>7</v>
      </c>
      <c r="S18" s="51">
        <v>0</v>
      </c>
      <c r="T18" s="53"/>
      <c r="U18" s="51"/>
      <c r="V18" s="51"/>
    </row>
    <row r="19" spans="1:22">
      <c r="A19" s="51" t="s">
        <v>274</v>
      </c>
      <c r="B19" s="78" t="str">
        <f>'IO Summary'!B95</f>
        <v>KWH/MFM Metering</v>
      </c>
      <c r="C19" s="50">
        <v>1</v>
      </c>
      <c r="D19" s="50" t="s">
        <v>272</v>
      </c>
      <c r="E19" s="50">
        <f>'IO Summary'!D102</f>
        <v>0</v>
      </c>
      <c r="F19" s="50">
        <f>'IO Summary'!E97</f>
        <v>0</v>
      </c>
      <c r="G19" s="53">
        <f>'IO Summary'!F97</f>
        <v>0</v>
      </c>
      <c r="H19" s="51">
        <f>'IO Summary'!G97</f>
        <v>0</v>
      </c>
      <c r="I19" s="51">
        <f>'IO Summary'!H97</f>
        <v>250</v>
      </c>
      <c r="J19" s="51">
        <f>'IO Summary'!K97</f>
        <v>0</v>
      </c>
      <c r="K19" s="51">
        <f>'IO Summary'!L97</f>
        <v>0</v>
      </c>
      <c r="L19" s="51">
        <f>'IO Summary'!M97</f>
        <v>0</v>
      </c>
      <c r="M19" s="51">
        <f>'IO Summary'!N97</f>
        <v>0</v>
      </c>
      <c r="N19" s="51">
        <f>'IO Summary'!O97</f>
        <v>0</v>
      </c>
      <c r="O19" s="51">
        <f>'IO Summary'!P97</f>
        <v>0</v>
      </c>
      <c r="P19" s="51">
        <f>'IO Summary'!Q97</f>
        <v>0</v>
      </c>
      <c r="Q19" s="51">
        <f>0</f>
        <v>0</v>
      </c>
      <c r="R19" s="51">
        <f>H19/3</f>
        <v>0</v>
      </c>
      <c r="S19" s="51">
        <v>1</v>
      </c>
      <c r="T19" s="53"/>
      <c r="U19" s="51"/>
      <c r="V19" s="51"/>
    </row>
    <row r="20" spans="1:22">
      <c r="A20" s="51" t="s">
        <v>70</v>
      </c>
      <c r="B20" s="78" t="str">
        <f>'IO Summary'!B99</f>
        <v>LT PANEL</v>
      </c>
      <c r="C20" s="50">
        <v>1</v>
      </c>
      <c r="D20" s="50" t="s">
        <v>256</v>
      </c>
      <c r="E20" s="50">
        <f>'IO Summary'!D102</f>
        <v>0</v>
      </c>
      <c r="F20" s="50">
        <f>'IO Summary'!E102</f>
        <v>28</v>
      </c>
      <c r="G20" s="53">
        <f>'IO Summary'!F102</f>
        <v>0</v>
      </c>
      <c r="H20" s="51">
        <f>'IO Summary'!G102</f>
        <v>0</v>
      </c>
      <c r="I20" s="51">
        <f>'IO Summary'!H102</f>
        <v>0</v>
      </c>
      <c r="J20" s="51">
        <f>'IO Summary'!K102</f>
        <v>0</v>
      </c>
      <c r="K20" s="51">
        <f>'IO Summary'!L102</f>
        <v>0</v>
      </c>
      <c r="L20" s="51">
        <f>'IO Summary'!M102</f>
        <v>0</v>
      </c>
      <c r="M20" s="51">
        <f>'IO Summary'!N102</f>
        <v>0</v>
      </c>
      <c r="N20" s="51">
        <f>'IO Summary'!O102</f>
        <v>0</v>
      </c>
      <c r="O20" s="51">
        <f>'IO Summary'!P102</f>
        <v>0</v>
      </c>
      <c r="P20" s="51">
        <f>'IO Summary'!Q102</f>
        <v>0</v>
      </c>
      <c r="Q20" s="51">
        <f>ROUND(E20/6,0)</f>
        <v>0</v>
      </c>
      <c r="R20" s="51">
        <f>ROUND(F20/8,0)</f>
        <v>4</v>
      </c>
      <c r="S20" s="51">
        <f>ROUND(G20/6,0)</f>
        <v>0</v>
      </c>
      <c r="T20" s="53"/>
      <c r="U20" s="51"/>
      <c r="V20" s="51"/>
    </row>
    <row r="21" spans="1:22">
      <c r="A21" s="51" t="s">
        <v>73</v>
      </c>
      <c r="B21" s="78" t="str">
        <f>'IO Summary'!B104</f>
        <v>Lifts - 8 Nos.</v>
      </c>
      <c r="C21" s="50">
        <v>1</v>
      </c>
      <c r="D21" s="50" t="s">
        <v>257</v>
      </c>
      <c r="E21" s="50">
        <f>'IO Summary'!D111</f>
        <v>8</v>
      </c>
      <c r="F21" s="50">
        <f>'IO Summary'!E111</f>
        <v>40</v>
      </c>
      <c r="G21" s="53">
        <f>'IO Summary'!F111</f>
        <v>0</v>
      </c>
      <c r="H21" s="51">
        <f>'IO Summary'!G111</f>
        <v>0</v>
      </c>
      <c r="I21" s="51">
        <f>'IO Summary'!H111</f>
        <v>0</v>
      </c>
      <c r="J21" s="51">
        <f>'IO Summary'!K111</f>
        <v>0</v>
      </c>
      <c r="K21" s="51">
        <f>'IO Summary'!L111</f>
        <v>0</v>
      </c>
      <c r="L21" s="51">
        <f>'IO Summary'!M111</f>
        <v>0</v>
      </c>
      <c r="M21" s="51">
        <f>'IO Summary'!N111</f>
        <v>0</v>
      </c>
      <c r="N21" s="51">
        <f>'IO Summary'!O111</f>
        <v>0</v>
      </c>
      <c r="O21" s="51">
        <f>'IO Summary'!P111</f>
        <v>0</v>
      </c>
      <c r="P21" s="51">
        <f>'IO Summary'!Q111</f>
        <v>0</v>
      </c>
      <c r="Q21" s="51">
        <f>ROUND(E21/8,0)</f>
        <v>1</v>
      </c>
      <c r="R21" s="51">
        <f>ROUND(F21/8,0)</f>
        <v>5</v>
      </c>
      <c r="S21" s="51">
        <v>0</v>
      </c>
      <c r="T21" s="53"/>
      <c r="U21" s="51"/>
      <c r="V21" s="51"/>
    </row>
    <row r="22" spans="1:22">
      <c r="A22" s="51" t="s">
        <v>85</v>
      </c>
      <c r="B22" s="78" t="str">
        <f>'IO Summary'!B113</f>
        <v>Motorised Fire Damper</v>
      </c>
      <c r="C22" s="50">
        <v>4</v>
      </c>
      <c r="D22" s="50" t="s">
        <v>256</v>
      </c>
      <c r="E22" s="50">
        <f>'IO Summary'!D115</f>
        <v>0</v>
      </c>
      <c r="F22" s="50">
        <f>'IO Summary'!E115</f>
        <v>100</v>
      </c>
      <c r="G22" s="53">
        <f>'IO Summary'!F115</f>
        <v>0</v>
      </c>
      <c r="H22" s="51">
        <f>'IO Summary'!G115</f>
        <v>0</v>
      </c>
      <c r="I22" s="51">
        <f>'IO Summary'!H115</f>
        <v>0</v>
      </c>
      <c r="J22" s="51">
        <f>'IO Summary'!K115</f>
        <v>0</v>
      </c>
      <c r="K22" s="51">
        <f>'IO Summary'!L115</f>
        <v>0</v>
      </c>
      <c r="L22" s="51">
        <f>'IO Summary'!M115</f>
        <v>0</v>
      </c>
      <c r="M22" s="51">
        <f>'IO Summary'!N115</f>
        <v>0</v>
      </c>
      <c r="N22" s="51">
        <f>'IO Summary'!O115</f>
        <v>0</v>
      </c>
      <c r="O22" s="51">
        <f>'IO Summary'!P115</f>
        <v>0</v>
      </c>
      <c r="P22" s="51">
        <f>'IO Summary'!Q115</f>
        <v>0</v>
      </c>
      <c r="Q22" s="51">
        <v>0</v>
      </c>
      <c r="R22" s="51">
        <f>ROUND(F22/8,0)</f>
        <v>13</v>
      </c>
      <c r="S22" s="51">
        <v>0</v>
      </c>
      <c r="T22" s="53"/>
      <c r="U22" s="51"/>
      <c r="V22" s="51"/>
    </row>
    <row r="23" spans="1:22">
      <c r="A23" s="51" t="s">
        <v>91</v>
      </c>
      <c r="B23" s="78" t="str">
        <f>'IO Summary'!B117</f>
        <v>Critical Area T+Rh Monitoring</v>
      </c>
      <c r="C23" s="50">
        <v>1</v>
      </c>
      <c r="D23" s="50" t="s">
        <v>273</v>
      </c>
      <c r="E23" s="50">
        <f>'IO Summary'!D119</f>
        <v>10</v>
      </c>
      <c r="F23" s="50">
        <f>'IO Summary'!E119</f>
        <v>0</v>
      </c>
      <c r="G23" s="53">
        <f>'IO Summary'!F119</f>
        <v>0</v>
      </c>
      <c r="H23" s="51">
        <f>'IO Summary'!G119</f>
        <v>0</v>
      </c>
      <c r="I23" s="51">
        <f>'IO Summary'!H119</f>
        <v>0</v>
      </c>
      <c r="J23" s="51">
        <f>'IO Summary'!K119</f>
        <v>0</v>
      </c>
      <c r="K23" s="51">
        <f>'IO Summary'!L119</f>
        <v>0</v>
      </c>
      <c r="L23" s="51">
        <f>'IO Summary'!M119</f>
        <v>0</v>
      </c>
      <c r="M23" s="51">
        <f>'IO Summary'!N119</f>
        <v>0</v>
      </c>
      <c r="N23" s="51">
        <f>'IO Summary'!O119</f>
        <v>0</v>
      </c>
      <c r="O23" s="51">
        <f>'IO Summary'!P119</f>
        <v>5</v>
      </c>
      <c r="P23" s="51">
        <f>'IO Summary'!Q119</f>
        <v>0</v>
      </c>
      <c r="Q23" s="51">
        <f>ROUND(E23/6,0)</f>
        <v>2</v>
      </c>
      <c r="R23" s="51">
        <v>0</v>
      </c>
      <c r="S23" s="51">
        <v>0</v>
      </c>
      <c r="T23" s="53"/>
      <c r="U23" s="51"/>
      <c r="V23" s="51"/>
    </row>
    <row r="24" spans="1:22" ht="30">
      <c r="A24" s="51" t="s">
        <v>92</v>
      </c>
      <c r="B24" s="76" t="s">
        <v>276</v>
      </c>
      <c r="C24" s="50">
        <v>1</v>
      </c>
      <c r="D24" s="50" t="s">
        <v>257</v>
      </c>
      <c r="E24" s="50">
        <f>'IO Summary'!D133</f>
        <v>0</v>
      </c>
      <c r="F24" s="50">
        <f>'IO Summary'!E133</f>
        <v>0</v>
      </c>
      <c r="G24" s="53">
        <f>'IO Summary'!F133</f>
        <v>0</v>
      </c>
      <c r="H24" s="51">
        <f>'IO Summary'!G133</f>
        <v>0</v>
      </c>
      <c r="I24" s="51">
        <f>'IO Summary'!H133</f>
        <v>6240</v>
      </c>
      <c r="J24" s="51">
        <f>'IO Summary'!K133</f>
        <v>0</v>
      </c>
      <c r="K24" s="51">
        <f>'IO Summary'!L133</f>
        <v>0</v>
      </c>
      <c r="L24" s="51">
        <f>'IO Summary'!M133</f>
        <v>0</v>
      </c>
      <c r="M24" s="51">
        <f>'IO Summary'!N133</f>
        <v>0</v>
      </c>
      <c r="N24" s="51">
        <f>'IO Summary'!O133</f>
        <v>0</v>
      </c>
      <c r="O24" s="51">
        <f>'IO Summary'!P133</f>
        <v>0</v>
      </c>
      <c r="P24" s="51">
        <f>'IO Summary'!Q133</f>
        <v>0</v>
      </c>
      <c r="Q24" s="51">
        <f>'IO Summary'!R133</f>
        <v>0</v>
      </c>
      <c r="R24" s="51">
        <v>0</v>
      </c>
      <c r="S24" s="51">
        <v>1</v>
      </c>
      <c r="T24" s="53"/>
      <c r="U24" s="51"/>
      <c r="V24" s="51"/>
    </row>
    <row r="25" spans="1:22">
      <c r="A25" s="51"/>
      <c r="B25" s="78"/>
      <c r="C25" s="50"/>
      <c r="D25" s="50"/>
      <c r="E25" s="50"/>
      <c r="F25" s="50"/>
      <c r="G25" s="53"/>
      <c r="H25" s="51"/>
      <c r="I25" s="51"/>
      <c r="J25" s="51"/>
      <c r="K25" s="51"/>
      <c r="L25" s="51"/>
      <c r="M25" s="51"/>
      <c r="N25" s="51"/>
      <c r="O25" s="51"/>
      <c r="P25" s="51"/>
      <c r="Q25" s="51"/>
      <c r="R25" s="51"/>
      <c r="S25" s="51"/>
      <c r="T25" s="53"/>
      <c r="U25" s="51"/>
      <c r="V25" s="51"/>
    </row>
    <row r="26" spans="1:22">
      <c r="A26" s="51"/>
      <c r="B26" s="78"/>
      <c r="C26" s="50"/>
      <c r="D26" s="50"/>
      <c r="E26" s="50"/>
      <c r="F26" s="50"/>
      <c r="G26" s="53"/>
      <c r="H26" s="51"/>
      <c r="I26" s="51"/>
      <c r="J26" s="51"/>
      <c r="K26" s="51"/>
      <c r="L26" s="51"/>
      <c r="M26" s="51"/>
      <c r="N26" s="51"/>
      <c r="O26" s="51"/>
      <c r="P26" s="51"/>
      <c r="Q26" s="51"/>
      <c r="R26" s="51"/>
      <c r="S26" s="51"/>
      <c r="T26" s="53"/>
      <c r="U26" s="51"/>
      <c r="V26" s="51"/>
    </row>
    <row r="27" spans="1:22">
      <c r="A27" s="51"/>
      <c r="B27" s="78"/>
      <c r="C27" s="50"/>
      <c r="D27" s="50"/>
      <c r="E27" s="50"/>
      <c r="F27" s="50"/>
      <c r="G27" s="53"/>
      <c r="H27" s="51"/>
      <c r="I27" s="51"/>
      <c r="J27" s="51"/>
      <c r="K27" s="51"/>
      <c r="L27" s="51"/>
      <c r="M27" s="51"/>
      <c r="N27" s="51"/>
      <c r="O27" s="51"/>
      <c r="P27" s="51"/>
      <c r="Q27" s="51"/>
      <c r="R27" s="51"/>
      <c r="S27" s="51"/>
      <c r="T27" s="53"/>
      <c r="U27" s="51"/>
      <c r="V27" s="51"/>
    </row>
    <row r="28" spans="1:22">
      <c r="A28" s="51"/>
      <c r="B28" s="78"/>
      <c r="C28" s="50"/>
      <c r="D28" s="50"/>
      <c r="E28" s="50"/>
      <c r="F28" s="50"/>
      <c r="G28" s="53"/>
      <c r="H28" s="51"/>
      <c r="I28" s="51"/>
      <c r="J28" s="51"/>
      <c r="K28" s="51"/>
      <c r="L28" s="51"/>
      <c r="M28" s="51"/>
      <c r="N28" s="51"/>
      <c r="O28" s="51"/>
      <c r="P28" s="51"/>
      <c r="Q28" s="51"/>
      <c r="R28" s="51"/>
      <c r="S28" s="51"/>
      <c r="T28" s="53"/>
      <c r="U28" s="51"/>
      <c r="V28" s="51"/>
    </row>
    <row r="29" spans="1:22" ht="15.75">
      <c r="A29" s="47"/>
      <c r="B29" s="78" t="s">
        <v>259</v>
      </c>
      <c r="C29" s="97">
        <f>SUM(C7:C27)</f>
        <v>119</v>
      </c>
      <c r="D29" s="54"/>
      <c r="E29" s="54">
        <f t="shared" ref="E29:S29" si="1">SUM(E7:E27)</f>
        <v>411</v>
      </c>
      <c r="F29" s="54">
        <f t="shared" si="1"/>
        <v>1101</v>
      </c>
      <c r="G29" s="62">
        <f t="shared" si="1"/>
        <v>210</v>
      </c>
      <c r="H29" s="54">
        <f t="shared" si="1"/>
        <v>209</v>
      </c>
      <c r="I29" s="54">
        <f t="shared" si="1"/>
        <v>6490</v>
      </c>
      <c r="J29" s="54">
        <f>SUM(J7:J24)</f>
        <v>1</v>
      </c>
      <c r="K29" s="54">
        <f t="shared" ref="K29:P29" si="2">SUM(K7:K24)</f>
        <v>9</v>
      </c>
      <c r="L29" s="54">
        <f t="shared" si="2"/>
        <v>427</v>
      </c>
      <c r="M29" s="54">
        <f t="shared" si="2"/>
        <v>164</v>
      </c>
      <c r="N29" s="54">
        <f t="shared" si="2"/>
        <v>16</v>
      </c>
      <c r="O29" s="54">
        <f t="shared" si="2"/>
        <v>5</v>
      </c>
      <c r="P29" s="54">
        <f t="shared" si="2"/>
        <v>3</v>
      </c>
      <c r="Q29" s="54">
        <f t="shared" si="1"/>
        <v>104</v>
      </c>
      <c r="R29" s="54">
        <f t="shared" si="1"/>
        <v>139</v>
      </c>
      <c r="S29" s="54">
        <f t="shared" si="1"/>
        <v>2</v>
      </c>
      <c r="T29" s="55"/>
      <c r="U29" s="50"/>
      <c r="V29" s="50"/>
    </row>
    <row r="30" spans="1:22" ht="31.5">
      <c r="A30" s="47"/>
      <c r="B30" s="78"/>
      <c r="C30" s="98" t="s">
        <v>250</v>
      </c>
      <c r="D30" s="54" t="s">
        <v>260</v>
      </c>
      <c r="E30" s="54" t="s">
        <v>4</v>
      </c>
      <c r="F30" s="54" t="s">
        <v>6</v>
      </c>
      <c r="G30" s="62" t="s">
        <v>3</v>
      </c>
      <c r="H30" s="54" t="s">
        <v>5</v>
      </c>
      <c r="I30" s="54" t="s">
        <v>261</v>
      </c>
      <c r="J30" s="57" t="s">
        <v>9</v>
      </c>
      <c r="K30" s="57" t="s">
        <v>10</v>
      </c>
      <c r="L30" s="57" t="s">
        <v>11</v>
      </c>
      <c r="M30" s="57" t="s">
        <v>142</v>
      </c>
      <c r="N30" s="57" t="s">
        <v>242</v>
      </c>
      <c r="O30" s="57" t="s">
        <v>140</v>
      </c>
      <c r="P30" s="57" t="s">
        <v>12</v>
      </c>
      <c r="Q30" s="56" t="s">
        <v>277</v>
      </c>
      <c r="R30" s="56" t="s">
        <v>252</v>
      </c>
      <c r="S30" s="56" t="s">
        <v>254</v>
      </c>
    </row>
    <row r="31" spans="1:22">
      <c r="A31" s="47"/>
      <c r="B31" s="78"/>
      <c r="C31" s="94"/>
      <c r="D31" s="94"/>
      <c r="E31" s="94"/>
      <c r="F31" s="94"/>
    </row>
    <row r="32" spans="1:22">
      <c r="A32" s="47"/>
      <c r="B32" s="78"/>
      <c r="C32" s="94"/>
      <c r="D32" s="94" t="s">
        <v>20</v>
      </c>
      <c r="E32" s="94"/>
      <c r="F32" s="94"/>
    </row>
    <row r="33" spans="1:6">
      <c r="A33" s="47"/>
      <c r="B33" s="78"/>
      <c r="C33" s="94"/>
      <c r="D33" s="94"/>
      <c r="E33" s="94"/>
      <c r="F33" s="94"/>
    </row>
    <row r="34" spans="1:6">
      <c r="A34" s="47"/>
      <c r="B34" s="78"/>
      <c r="C34" s="94"/>
      <c r="D34" s="94"/>
      <c r="E34" s="94"/>
      <c r="F34" s="94"/>
    </row>
    <row r="35" spans="1:6">
      <c r="A35" s="47"/>
      <c r="B35" s="78"/>
      <c r="C35" s="94"/>
      <c r="D35" s="94"/>
      <c r="E35" s="94"/>
      <c r="F35" s="94"/>
    </row>
    <row r="36" spans="1:6">
      <c r="A36" s="47"/>
      <c r="B36" s="78"/>
      <c r="C36" s="94"/>
      <c r="D36" s="94"/>
      <c r="E36" s="94"/>
      <c r="F36" s="94"/>
    </row>
    <row r="37" spans="1:6">
      <c r="A37" s="47"/>
      <c r="B37" s="78"/>
      <c r="C37" s="94"/>
      <c r="D37" s="94"/>
      <c r="E37" s="94"/>
      <c r="F37" s="94"/>
    </row>
    <row r="38" spans="1:6">
      <c r="A38" s="47"/>
      <c r="B38" s="78"/>
      <c r="C38" s="94"/>
      <c r="D38" s="94"/>
      <c r="E38" s="94"/>
      <c r="F38" s="94"/>
    </row>
    <row r="39" spans="1:6">
      <c r="A39" s="47"/>
      <c r="B39" s="78"/>
      <c r="C39" s="94"/>
      <c r="D39" s="94"/>
      <c r="E39" s="94"/>
      <c r="F39" s="94"/>
    </row>
    <row r="40" spans="1:6">
      <c r="A40" s="47"/>
      <c r="B40" s="78"/>
      <c r="C40" s="94"/>
      <c r="D40" s="94"/>
      <c r="E40" s="94"/>
      <c r="F40" s="94"/>
    </row>
    <row r="41" spans="1:6">
      <c r="A41" s="47"/>
      <c r="B41" s="78"/>
      <c r="C41" s="94"/>
      <c r="D41" s="94"/>
      <c r="E41" s="94"/>
      <c r="F41" s="94"/>
    </row>
    <row r="42" spans="1:6">
      <c r="A42" s="47"/>
      <c r="B42" s="78"/>
      <c r="C42" s="94"/>
      <c r="D42" s="94"/>
      <c r="E42" s="94"/>
      <c r="F42" s="94"/>
    </row>
    <row r="43" spans="1:6">
      <c r="A43" s="47"/>
      <c r="B43" s="78"/>
      <c r="C43" s="94"/>
      <c r="D43" s="94"/>
      <c r="E43" s="94"/>
      <c r="F43" s="94"/>
    </row>
    <row r="44" spans="1:6">
      <c r="A44" s="47"/>
      <c r="B44" s="78"/>
      <c r="C44" s="94"/>
      <c r="D44" s="94"/>
      <c r="E44" s="94"/>
      <c r="F44" s="94"/>
    </row>
    <row r="45" spans="1:6">
      <c r="A45" s="47"/>
      <c r="B45" s="78"/>
      <c r="C45" s="94"/>
      <c r="D45" s="94"/>
      <c r="E45" s="94"/>
      <c r="F45" s="94"/>
    </row>
    <row r="46" spans="1:6">
      <c r="A46" s="47"/>
      <c r="B46" s="78"/>
      <c r="C46" s="94"/>
      <c r="D46" s="94"/>
      <c r="E46" s="94"/>
      <c r="F46" s="94"/>
    </row>
    <row r="47" spans="1:6">
      <c r="A47" s="47"/>
      <c r="B47" s="78"/>
      <c r="C47" s="94"/>
      <c r="D47" s="94"/>
      <c r="E47" s="94"/>
      <c r="F47" s="94"/>
    </row>
    <row r="48" spans="1:6">
      <c r="A48" s="47"/>
      <c r="B48" s="78"/>
      <c r="C48" s="94"/>
      <c r="D48" s="94"/>
      <c r="E48" s="94"/>
      <c r="F48" s="94"/>
    </row>
    <row r="49" spans="1:6">
      <c r="A49" s="47"/>
      <c r="B49" s="78"/>
      <c r="C49" s="94"/>
      <c r="D49" s="94"/>
      <c r="E49" s="94"/>
      <c r="F49" s="94"/>
    </row>
    <row r="50" spans="1:6">
      <c r="A50" s="47"/>
      <c r="B50" s="78"/>
      <c r="C50" s="94"/>
      <c r="D50" s="94"/>
      <c r="E50" s="94"/>
      <c r="F50" s="94"/>
    </row>
    <row r="51" spans="1:6">
      <c r="A51" s="47"/>
      <c r="B51" s="78"/>
      <c r="C51" s="94"/>
      <c r="D51" s="94"/>
      <c r="E51" s="94"/>
      <c r="F51" s="94"/>
    </row>
    <row r="52" spans="1:6">
      <c r="A52" s="47"/>
      <c r="B52" s="78"/>
      <c r="C52" s="94"/>
      <c r="D52" s="94"/>
      <c r="E52" s="94"/>
      <c r="F52" s="94"/>
    </row>
    <row r="53" spans="1:6">
      <c r="A53" s="47"/>
      <c r="B53" s="78"/>
      <c r="C53" s="94"/>
      <c r="D53" s="94"/>
      <c r="E53" s="94"/>
      <c r="F53" s="94"/>
    </row>
    <row r="54" spans="1:6">
      <c r="A54" s="47"/>
      <c r="B54" s="78"/>
      <c r="C54" s="94"/>
      <c r="D54" s="94"/>
      <c r="E54" s="94"/>
      <c r="F54" s="94"/>
    </row>
    <row r="55" spans="1:6">
      <c r="A55" s="47"/>
      <c r="B55" s="78"/>
      <c r="C55" s="94"/>
      <c r="D55" s="94"/>
      <c r="E55" s="94"/>
      <c r="F55" s="94"/>
    </row>
    <row r="56" spans="1:6">
      <c r="A56" s="47"/>
      <c r="B56" s="78"/>
      <c r="C56" s="94"/>
      <c r="D56" s="94"/>
      <c r="E56" s="94"/>
      <c r="F56" s="94"/>
    </row>
    <row r="57" spans="1:6">
      <c r="A57" s="47"/>
      <c r="B57" s="78"/>
      <c r="C57" s="94"/>
      <c r="D57" s="94"/>
      <c r="E57" s="94"/>
      <c r="F57" s="94"/>
    </row>
    <row r="58" spans="1:6">
      <c r="A58" s="47"/>
      <c r="B58" s="78"/>
      <c r="C58" s="94"/>
      <c r="D58" s="94"/>
      <c r="E58" s="94"/>
      <c r="F58" s="94"/>
    </row>
    <row r="59" spans="1:6">
      <c r="A59" s="47"/>
      <c r="B59" s="78"/>
      <c r="C59" s="94"/>
      <c r="D59" s="94"/>
      <c r="E59" s="94"/>
      <c r="F59" s="94"/>
    </row>
    <row r="60" spans="1:6">
      <c r="A60" s="47"/>
      <c r="B60" s="78"/>
      <c r="C60" s="94"/>
      <c r="D60" s="94"/>
      <c r="E60" s="94"/>
      <c r="F60" s="94"/>
    </row>
    <row r="61" spans="1:6">
      <c r="A61" s="47"/>
      <c r="B61" s="78"/>
      <c r="C61" s="94"/>
      <c r="D61" s="94"/>
      <c r="E61" s="94"/>
      <c r="F61" s="94"/>
    </row>
    <row r="62" spans="1:6">
      <c r="A62" s="47"/>
      <c r="B62" s="78"/>
      <c r="C62" s="94"/>
      <c r="D62" s="94"/>
      <c r="E62" s="94"/>
      <c r="F62" s="94"/>
    </row>
    <row r="63" spans="1:6">
      <c r="A63" s="47"/>
      <c r="B63" s="78"/>
      <c r="C63" s="94"/>
      <c r="D63" s="94"/>
      <c r="E63" s="94"/>
      <c r="F63" s="94"/>
    </row>
    <row r="64" spans="1:6">
      <c r="A64" s="47"/>
      <c r="B64" s="78"/>
      <c r="C64" s="94"/>
      <c r="D64" s="94"/>
      <c r="E64" s="94"/>
      <c r="F64" s="94"/>
    </row>
    <row r="65" spans="1:6">
      <c r="A65" s="47"/>
      <c r="B65" s="78"/>
      <c r="C65" s="94"/>
      <c r="D65" s="94"/>
      <c r="E65" s="94"/>
      <c r="F65" s="94"/>
    </row>
    <row r="66" spans="1:6">
      <c r="A66" s="47"/>
      <c r="B66" s="78"/>
      <c r="C66" s="94"/>
      <c r="D66" s="94"/>
      <c r="E66" s="94"/>
      <c r="F66" s="94"/>
    </row>
    <row r="67" spans="1:6">
      <c r="A67" s="47"/>
      <c r="B67" s="78"/>
      <c r="C67" s="94"/>
      <c r="D67" s="94"/>
      <c r="E67" s="94"/>
      <c r="F67" s="94"/>
    </row>
    <row r="68" spans="1:6">
      <c r="A68" s="47"/>
      <c r="B68" s="78"/>
      <c r="C68" s="94"/>
      <c r="D68" s="94"/>
      <c r="E68" s="94"/>
      <c r="F68" s="94"/>
    </row>
    <row r="69" spans="1:6">
      <c r="A69" s="47"/>
      <c r="B69" s="78"/>
      <c r="C69" s="94"/>
      <c r="D69" s="94"/>
      <c r="E69" s="94"/>
      <c r="F69" s="94"/>
    </row>
    <row r="70" spans="1:6">
      <c r="A70" s="47"/>
      <c r="B70" s="78"/>
      <c r="C70" s="94"/>
      <c r="D70" s="94"/>
      <c r="E70" s="94"/>
      <c r="F70" s="94"/>
    </row>
    <row r="71" spans="1:6">
      <c r="A71" s="47"/>
      <c r="B71" s="78"/>
      <c r="C71" s="94"/>
      <c r="D71" s="94"/>
      <c r="E71" s="94"/>
      <c r="F71" s="94"/>
    </row>
    <row r="72" spans="1:6">
      <c r="A72" s="47"/>
      <c r="B72" s="78"/>
      <c r="C72" s="94"/>
      <c r="D72" s="94"/>
      <c r="E72" s="94"/>
      <c r="F72" s="94"/>
    </row>
    <row r="73" spans="1:6">
      <c r="A73" s="47"/>
      <c r="B73" s="78"/>
      <c r="C73" s="94"/>
      <c r="D73" s="94"/>
      <c r="E73" s="94"/>
      <c r="F73" s="94"/>
    </row>
    <row r="74" spans="1:6">
      <c r="A74" s="47"/>
      <c r="B74" s="78"/>
      <c r="C74" s="94"/>
      <c r="D74" s="94"/>
      <c r="E74" s="94"/>
      <c r="F74" s="94"/>
    </row>
    <row r="75" spans="1:6">
      <c r="A75" s="47"/>
      <c r="B75" s="78"/>
      <c r="C75" s="94"/>
      <c r="D75" s="94"/>
      <c r="E75" s="94"/>
      <c r="F75" s="94"/>
    </row>
    <row r="76" spans="1:6">
      <c r="A76" s="47"/>
      <c r="B76" s="78"/>
      <c r="C76" s="94"/>
      <c r="D76" s="94"/>
      <c r="E76" s="94"/>
      <c r="F76" s="94"/>
    </row>
    <row r="77" spans="1:6">
      <c r="A77" s="47"/>
      <c r="B77" s="78"/>
      <c r="C77" s="94"/>
      <c r="D77" s="94"/>
      <c r="E77" s="94"/>
      <c r="F77" s="94"/>
    </row>
    <row r="78" spans="1:6">
      <c r="A78" s="47"/>
      <c r="B78" s="78"/>
      <c r="C78" s="94"/>
      <c r="D78" s="94"/>
      <c r="E78" s="94"/>
      <c r="F78" s="94"/>
    </row>
    <row r="79" spans="1:6">
      <c r="A79" s="47"/>
      <c r="B79" s="78"/>
      <c r="C79" s="94"/>
      <c r="D79" s="94"/>
      <c r="E79" s="94"/>
      <c r="F79" s="94"/>
    </row>
    <row r="80" spans="1:6">
      <c r="A80" s="47"/>
      <c r="B80" s="78"/>
      <c r="C80" s="94"/>
      <c r="D80" s="94"/>
      <c r="E80" s="94"/>
      <c r="F80" s="94"/>
    </row>
    <row r="81" spans="1:6">
      <c r="A81" s="47"/>
      <c r="B81" s="78"/>
      <c r="C81" s="94"/>
      <c r="D81" s="94"/>
      <c r="E81" s="94"/>
      <c r="F81" s="94"/>
    </row>
    <row r="82" spans="1:6">
      <c r="A82" s="47"/>
      <c r="B82" s="78"/>
      <c r="C82" s="94"/>
      <c r="D82" s="94"/>
      <c r="E82" s="94"/>
      <c r="F82" s="94"/>
    </row>
    <row r="83" spans="1:6">
      <c r="A83" s="47"/>
      <c r="B83" s="78"/>
      <c r="C83" s="94"/>
      <c r="D83" s="94"/>
      <c r="E83" s="94"/>
      <c r="F83" s="94"/>
    </row>
    <row r="84" spans="1:6">
      <c r="A84" s="47"/>
      <c r="B84" s="78"/>
      <c r="C84" s="94"/>
      <c r="D84" s="94"/>
      <c r="E84" s="94"/>
      <c r="F84" s="94"/>
    </row>
  </sheetData>
  <mergeCells count="3">
    <mergeCell ref="J3:P4"/>
    <mergeCell ref="Q3:V4"/>
    <mergeCell ref="E3:I4"/>
  </mergeCells>
  <printOptions horizontalCentered="1"/>
  <pageMargins left="7.874015748031496E-2" right="7.874015748031496E-2" top="0.74803149606299213" bottom="0.74803149606299213" header="0.31496062992125984" footer="0.31496062992125984"/>
  <pageSetup scale="77" orientation="landscape" r:id="rId1"/>
  <headerFooter>
    <oddHeader>&amp;L&amp;"-,Bold"&amp;10SUNIL NAYYAR CONSULTING ENGINEERS LLP&amp;R&amp;"-,Bold"&amp;10SQ-&amp;P</oddHeader>
    <oddFooter>&amp;L&amp;"-,Bold"&amp;10GALGOTIA UNIVERSITY-ADMIN BLOCK&amp;C&amp;1#&amp;"Arial,Regular"&amp;6&amp;K626469Internal&amp;R&amp;"-,Bold"&amp;10BMS WORKS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zoomScaleNormal="80" workbookViewId="0">
      <selection activeCell="B78" sqref="B78:B83"/>
    </sheetView>
  </sheetViews>
  <sheetFormatPr defaultRowHeight="15"/>
  <sheetData/>
  <printOptions horizontalCentered="1"/>
  <pageMargins left="7.874015748031496E-2" right="7.874015748031496E-2" top="0.74803149606299213" bottom="0.74803149606299213" header="0.31496062992125984" footer="0.31496062992125984"/>
  <pageSetup orientation="landscape" r:id="rId1"/>
  <headerFooter>
    <oddFooter>&amp;C&amp;1#&amp;"Arial"&amp;6&amp;K626469Internal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BOQ</vt:lpstr>
      <vt:lpstr>IO Summary</vt:lpstr>
      <vt:lpstr>DDC Distribution &amp; Sensor</vt:lpstr>
      <vt:lpstr>Sheet3</vt:lpstr>
      <vt:lpstr>BOQ!Print_Area</vt:lpstr>
      <vt:lpstr>'IO Summary'!Print_Area</vt:lpstr>
      <vt:lpstr>BOQ!Print_Titles</vt:lpstr>
      <vt:lpstr>'IO Summary'!Print_Titles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Garg, Ankush</dc:creator>
  <cp:lastModifiedBy>MACHINE18</cp:lastModifiedBy>
  <cp:lastPrinted>2023-10-19T13:41:38Z</cp:lastPrinted>
  <dcterms:created xsi:type="dcterms:W3CDTF">2015-06-05T18:17:20Z</dcterms:created>
  <dcterms:modified xsi:type="dcterms:W3CDTF">2023-10-19T13:45:42Z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46e5e1-5d42-4630-bacd-c69bfdcbd5e8_Enabled">
    <vt:lpwstr>true</vt:lpwstr>
  </property>
  <property fmtid="{D5CDD505-2E9C-101B-9397-08002B2CF9AE}" pid="3" name="MSIP_Label_d546e5e1-5d42-4630-bacd-c69bfdcbd5e8_SetDate">
    <vt:lpwstr>2022-02-28T12:33:56Z</vt:lpwstr>
  </property>
  <property fmtid="{D5CDD505-2E9C-101B-9397-08002B2CF9AE}" pid="4" name="MSIP_Label_d546e5e1-5d42-4630-bacd-c69bfdcbd5e8_Method">
    <vt:lpwstr>Standard</vt:lpwstr>
  </property>
  <property fmtid="{D5CDD505-2E9C-101B-9397-08002B2CF9AE}" pid="5" name="MSIP_Label_d546e5e1-5d42-4630-bacd-c69bfdcbd5e8_Name">
    <vt:lpwstr>d546e5e1-5d42-4630-bacd-c69bfdcbd5e8</vt:lpwstr>
  </property>
  <property fmtid="{D5CDD505-2E9C-101B-9397-08002B2CF9AE}" pid="6" name="MSIP_Label_d546e5e1-5d42-4630-bacd-c69bfdcbd5e8_SiteId">
    <vt:lpwstr>96ece526-9c7d-48b0-8daf-8b93c90a5d18</vt:lpwstr>
  </property>
  <property fmtid="{D5CDD505-2E9C-101B-9397-08002B2CF9AE}" pid="7" name="MSIP_Label_d546e5e1-5d42-4630-bacd-c69bfdcbd5e8_ActionId">
    <vt:lpwstr>097dc78a-d12d-4d8c-ae54-46ec37844b5e</vt:lpwstr>
  </property>
  <property fmtid="{D5CDD505-2E9C-101B-9397-08002B2CF9AE}" pid="8" name="MSIP_Label_d546e5e1-5d42-4630-bacd-c69bfdcbd5e8_ContentBits">
    <vt:lpwstr>0</vt:lpwstr>
  </property>
  <property fmtid="{D5CDD505-2E9C-101B-9397-08002B2CF9AE}" pid="9" name="SmartTag">
    <vt:lpwstr>4</vt:lpwstr>
  </property>
  <property fmtid="{D5CDD505-2E9C-101B-9397-08002B2CF9AE}" pid="10" name="MSIP_Label_23f93e5f-d3c2-49a7-ba94-15405423c204_Enabled">
    <vt:lpwstr>true</vt:lpwstr>
  </property>
  <property fmtid="{D5CDD505-2E9C-101B-9397-08002B2CF9AE}" pid="11" name="MSIP_Label_23f93e5f-d3c2-49a7-ba94-15405423c204_SetDate">
    <vt:lpwstr>2023-06-26T10:30:05Z</vt:lpwstr>
  </property>
  <property fmtid="{D5CDD505-2E9C-101B-9397-08002B2CF9AE}" pid="12" name="MSIP_Label_23f93e5f-d3c2-49a7-ba94-15405423c204_Method">
    <vt:lpwstr>Standard</vt:lpwstr>
  </property>
  <property fmtid="{D5CDD505-2E9C-101B-9397-08002B2CF9AE}" pid="13" name="MSIP_Label_23f93e5f-d3c2-49a7-ba94-15405423c204_Name">
    <vt:lpwstr>SE Internal</vt:lpwstr>
  </property>
  <property fmtid="{D5CDD505-2E9C-101B-9397-08002B2CF9AE}" pid="14" name="MSIP_Label_23f93e5f-d3c2-49a7-ba94-15405423c204_SiteId">
    <vt:lpwstr>6e51e1ad-c54b-4b39-b598-0ffe9ae68fef</vt:lpwstr>
  </property>
  <property fmtid="{D5CDD505-2E9C-101B-9397-08002B2CF9AE}" pid="15" name="MSIP_Label_23f93e5f-d3c2-49a7-ba94-15405423c204_ActionId">
    <vt:lpwstr>221063b7-7437-43c3-8c76-28ddd1d9366b</vt:lpwstr>
  </property>
  <property fmtid="{D5CDD505-2E9C-101B-9397-08002B2CF9AE}" pid="16" name="MSIP_Label_23f93e5f-d3c2-49a7-ba94-15405423c204_ContentBits">
    <vt:lpwstr>2</vt:lpwstr>
  </property>
</Properties>
</file>